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InkAnnotation="0" autoCompressPictures="0"/>
  <bookViews>
    <workbookView xWindow="0" yWindow="0" windowWidth="25520" windowHeight="15240" tabRatio="500"/>
  </bookViews>
  <sheets>
    <sheet name="chart" sheetId="8" r:id="rId1"/>
    <sheet name="cashflow" sheetId="1" r:id="rId2"/>
    <sheet name="profit and loss" sheetId="4" r:id="rId3"/>
    <sheet name="balance sheet" sheetId="7" r:id="rId4"/>
  </sheets>
  <externalReferences>
    <externalReference r:id="rId5"/>
    <externalReference r:id="rId6"/>
    <externalReference r:id="rId7"/>
  </externalReferences>
  <definedNames>
    <definedName name="a" hidden="1">IF(COUNTA(#REF!)=0,0,INDEX(#REF!,MATCH(ROW(#REF!),#REF!,TRUE)))+1</definedName>
    <definedName name="accountinfo1">'[1]EI Econ Model Sheet'!$K$106:$K$109</definedName>
    <definedName name="AccountStatus">'[1]EI Econ Model Sheet'!$A$106:$A$110</definedName>
    <definedName name="b">#REF!</definedName>
    <definedName name="Copy">#REF!</definedName>
    <definedName name="e">'[2]Group Inputs'!#REF!</definedName>
    <definedName name="graph1">#REF!</definedName>
    <definedName name="Header1" hidden="1">IF(COUNTA(#REF!)=0,0,INDEX(#REF!,MATCH(ROW(#REF!),#REF!,TRUE)))+1</definedName>
    <definedName name="Header2" hidden="1">[3]!Header1-1 &amp; "." &amp; MAX(1,COUNTA(INDEX(#REF!,MATCH([3]!Header1-1,#REF!,FALSE)):#REF!))</definedName>
    <definedName name="n">#REF!</definedName>
    <definedName name="o" hidden="1">[3]!a-1 &amp; "." &amp; MAX(1,COUNTA(INDEX(#REF!,MATCH([3]!a-1,#REF!,FALSE)):#REF!))</definedName>
    <definedName name="organizer_invites">#REF!</definedName>
    <definedName name="orgexh_invites">#REF!</definedName>
    <definedName name="orgspo_invites">#REF!</definedName>
    <definedName name="Owner">'[1]EI Econ Model Sheet'!$G$106:$G$108</definedName>
    <definedName name="Paste1">#REF!</definedName>
    <definedName name="Paste2">#REF!</definedName>
    <definedName name="Paste3">#REF!</definedName>
    <definedName name="Percentages">'[1]EI Econ Model Sheet'!$N$106:$N$123</definedName>
    <definedName name="Question">'[1]EI Econ Model Sheet'!$I$106:$I$108</definedName>
    <definedName name="Region">'[1]EI Econ Model Sheet'!$C$106:$C$110</definedName>
    <definedName name="Select">'[2]Group Inputs'!#REF!</definedName>
    <definedName name="sens" hidden="1">[3]!Header1-1 &amp; "." &amp; MAX(1,COUNTA(INDEX(#REF!,MATCH([3]!Header1-1,#REF!,FALSE)):#REF!))</definedName>
    <definedName name="speaker_invites">#REF!</definedName>
    <definedName name="Type">'[1]EI Econ Model Sheet'!$E$106:$E$108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C2" i="8"/>
  <c r="D2" i="8"/>
  <c r="E2" i="8"/>
  <c r="F2" i="8"/>
  <c r="G2" i="8"/>
  <c r="H2" i="8"/>
  <c r="I2" i="8"/>
  <c r="J2" i="8"/>
  <c r="O8" i="1"/>
  <c r="O3" i="1"/>
  <c r="K2" i="8"/>
  <c r="P8" i="1"/>
  <c r="P3" i="1"/>
  <c r="L2" i="8"/>
  <c r="Q8" i="1"/>
  <c r="Q3" i="1"/>
  <c r="M2" i="8"/>
  <c r="R8" i="1"/>
  <c r="R3" i="1"/>
  <c r="N2" i="8"/>
  <c r="S8" i="1"/>
  <c r="S3" i="1"/>
  <c r="O2" i="8"/>
  <c r="T8" i="1"/>
  <c r="T3" i="1"/>
  <c r="P2" i="8"/>
  <c r="U8" i="1"/>
  <c r="U3" i="1"/>
  <c r="Q2" i="8"/>
  <c r="V8" i="1"/>
  <c r="V3" i="1"/>
  <c r="R2" i="8"/>
  <c r="W8" i="1"/>
  <c r="W3" i="1"/>
  <c r="S2" i="8"/>
  <c r="X8" i="1"/>
  <c r="X3" i="1"/>
  <c r="T2" i="8"/>
  <c r="Y8" i="1"/>
  <c r="Y3" i="1"/>
  <c r="U2" i="8"/>
  <c r="Z8" i="1"/>
  <c r="Z3" i="1"/>
  <c r="V2" i="8"/>
  <c r="AA8" i="1"/>
  <c r="AA3" i="1"/>
  <c r="W2" i="8"/>
  <c r="AB8" i="1"/>
  <c r="AB3" i="1"/>
  <c r="X2" i="8"/>
  <c r="AC8" i="1"/>
  <c r="AC3" i="1"/>
  <c r="Y2" i="8"/>
  <c r="AD8" i="1"/>
  <c r="AD3" i="1"/>
  <c r="Z2" i="8"/>
  <c r="AE8" i="1"/>
  <c r="AE3" i="1"/>
  <c r="AA2" i="8"/>
  <c r="AF8" i="1"/>
  <c r="AF3" i="1"/>
  <c r="AB2" i="8"/>
  <c r="AG8" i="1"/>
  <c r="AG3" i="1"/>
  <c r="AC2" i="8"/>
  <c r="AH8" i="1"/>
  <c r="AH3" i="1"/>
  <c r="AD2" i="8"/>
  <c r="AI8" i="1"/>
  <c r="AI3" i="1"/>
  <c r="AE2" i="8"/>
  <c r="AJ8" i="1"/>
  <c r="AJ3" i="1"/>
  <c r="AF2" i="8"/>
  <c r="AK8" i="1"/>
  <c r="AK3" i="1"/>
  <c r="AG2" i="8"/>
  <c r="AL8" i="1"/>
  <c r="AL3" i="1"/>
  <c r="AH2" i="8"/>
  <c r="AM8" i="1"/>
  <c r="AM3" i="1"/>
  <c r="AI2" i="8"/>
  <c r="AN8" i="1"/>
  <c r="AN3" i="1"/>
  <c r="AJ2" i="8"/>
  <c r="AO8" i="1"/>
  <c r="AO3" i="1"/>
  <c r="AK2" i="8"/>
  <c r="G13" i="1"/>
  <c r="G4" i="1"/>
  <c r="C3" i="8"/>
  <c r="H13" i="1"/>
  <c r="H4" i="1"/>
  <c r="D3" i="8"/>
  <c r="I13" i="1"/>
  <c r="I4" i="1"/>
  <c r="E3" i="8"/>
  <c r="J13" i="1"/>
  <c r="J4" i="1"/>
  <c r="F3" i="8"/>
  <c r="K13" i="1"/>
  <c r="K4" i="1"/>
  <c r="G3" i="8"/>
  <c r="L13" i="1"/>
  <c r="L4" i="1"/>
  <c r="H3" i="8"/>
  <c r="M13" i="1"/>
  <c r="M4" i="1"/>
  <c r="I3" i="8"/>
  <c r="N13" i="1"/>
  <c r="N4" i="1"/>
  <c r="J3" i="8"/>
  <c r="O13" i="1"/>
  <c r="O4" i="1"/>
  <c r="K3" i="8"/>
  <c r="P13" i="1"/>
  <c r="P4" i="1"/>
  <c r="L3" i="8"/>
  <c r="Q13" i="1"/>
  <c r="Q4" i="1"/>
  <c r="M3" i="8"/>
  <c r="R13" i="1"/>
  <c r="R4" i="1"/>
  <c r="N3" i="8"/>
  <c r="S13" i="1"/>
  <c r="S4" i="1"/>
  <c r="O3" i="8"/>
  <c r="T13" i="1"/>
  <c r="T4" i="1"/>
  <c r="P3" i="8"/>
  <c r="U13" i="1"/>
  <c r="U4" i="1"/>
  <c r="Q3" i="8"/>
  <c r="V13" i="1"/>
  <c r="V4" i="1"/>
  <c r="R3" i="8"/>
  <c r="W13" i="1"/>
  <c r="W4" i="1"/>
  <c r="S3" i="8"/>
  <c r="X13" i="1"/>
  <c r="X4" i="1"/>
  <c r="T3" i="8"/>
  <c r="Y13" i="1"/>
  <c r="Y4" i="1"/>
  <c r="U3" i="8"/>
  <c r="Z13" i="1"/>
  <c r="Z4" i="1"/>
  <c r="V3" i="8"/>
  <c r="AA13" i="1"/>
  <c r="AA4" i="1"/>
  <c r="W3" i="8"/>
  <c r="AB13" i="1"/>
  <c r="AB4" i="1"/>
  <c r="X3" i="8"/>
  <c r="AC13" i="1"/>
  <c r="AC4" i="1"/>
  <c r="Y3" i="8"/>
  <c r="AD13" i="1"/>
  <c r="AD4" i="1"/>
  <c r="Z3" i="8"/>
  <c r="AE13" i="1"/>
  <c r="AE4" i="1"/>
  <c r="AA3" i="8"/>
  <c r="AF13" i="1"/>
  <c r="AF4" i="1"/>
  <c r="AB3" i="8"/>
  <c r="AG13" i="1"/>
  <c r="AG4" i="1"/>
  <c r="AC3" i="8"/>
  <c r="AH13" i="1"/>
  <c r="AH4" i="1"/>
  <c r="AD3" i="8"/>
  <c r="AI13" i="1"/>
  <c r="AI4" i="1"/>
  <c r="AE3" i="8"/>
  <c r="AJ13" i="1"/>
  <c r="AJ4" i="1"/>
  <c r="AF3" i="8"/>
  <c r="AK13" i="1"/>
  <c r="AK4" i="1"/>
  <c r="AG3" i="8"/>
  <c r="AL13" i="1"/>
  <c r="AL4" i="1"/>
  <c r="AH3" i="8"/>
  <c r="AM13" i="1"/>
  <c r="AM4" i="1"/>
  <c r="AI3" i="8"/>
  <c r="AN13" i="1"/>
  <c r="AN4" i="1"/>
  <c r="AJ3" i="8"/>
  <c r="AO13" i="1"/>
  <c r="AO4" i="1"/>
  <c r="AK3" i="8"/>
  <c r="F8" i="1"/>
  <c r="F3" i="1"/>
  <c r="F13" i="1"/>
  <c r="F4" i="1"/>
  <c r="F5" i="1"/>
  <c r="F6" i="1"/>
  <c r="G5" i="1"/>
  <c r="G6" i="1"/>
  <c r="C4" i="8"/>
  <c r="H5" i="1"/>
  <c r="H6" i="1"/>
  <c r="D4" i="8"/>
  <c r="I5" i="1"/>
  <c r="I6" i="1"/>
  <c r="E4" i="8"/>
  <c r="J5" i="1"/>
  <c r="J6" i="1"/>
  <c r="F4" i="8"/>
  <c r="K5" i="1"/>
  <c r="K6" i="1"/>
  <c r="G4" i="8"/>
  <c r="L5" i="1"/>
  <c r="L6" i="1"/>
  <c r="H4" i="8"/>
  <c r="M5" i="1"/>
  <c r="M6" i="1"/>
  <c r="I4" i="8"/>
  <c r="N5" i="1"/>
  <c r="N6" i="1"/>
  <c r="J4" i="8"/>
  <c r="O5" i="1"/>
  <c r="O6" i="1"/>
  <c r="K4" i="8"/>
  <c r="P5" i="1"/>
  <c r="P6" i="1"/>
  <c r="L4" i="8"/>
  <c r="Q5" i="1"/>
  <c r="Q6" i="1"/>
  <c r="M4" i="8"/>
  <c r="R5" i="1"/>
  <c r="R6" i="1"/>
  <c r="N4" i="8"/>
  <c r="S5" i="1"/>
  <c r="S6" i="1"/>
  <c r="O4" i="8"/>
  <c r="T5" i="1"/>
  <c r="T6" i="1"/>
  <c r="P4" i="8"/>
  <c r="U5" i="1"/>
  <c r="U6" i="1"/>
  <c r="Q4" i="8"/>
  <c r="V5" i="1"/>
  <c r="V6" i="1"/>
  <c r="R4" i="8"/>
  <c r="W5" i="1"/>
  <c r="W6" i="1"/>
  <c r="S4" i="8"/>
  <c r="X5" i="1"/>
  <c r="X6" i="1"/>
  <c r="T4" i="8"/>
  <c r="Y5" i="1"/>
  <c r="Y6" i="1"/>
  <c r="U4" i="8"/>
  <c r="Z5" i="1"/>
  <c r="Z6" i="1"/>
  <c r="V4" i="8"/>
  <c r="AA5" i="1"/>
  <c r="AA6" i="1"/>
  <c r="W4" i="8"/>
  <c r="AB5" i="1"/>
  <c r="AB6" i="1"/>
  <c r="X4" i="8"/>
  <c r="AC5" i="1"/>
  <c r="AC6" i="1"/>
  <c r="Y4" i="8"/>
  <c r="AD5" i="1"/>
  <c r="AD6" i="1"/>
  <c r="Z4" i="8"/>
  <c r="AE5" i="1"/>
  <c r="AE6" i="1"/>
  <c r="AA4" i="8"/>
  <c r="AF5" i="1"/>
  <c r="AF6" i="1"/>
  <c r="AB4" i="8"/>
  <c r="AG5" i="1"/>
  <c r="AG6" i="1"/>
  <c r="AC4" i="8"/>
  <c r="AH5" i="1"/>
  <c r="AH6" i="1"/>
  <c r="AD4" i="8"/>
  <c r="AI5" i="1"/>
  <c r="AI6" i="1"/>
  <c r="AE4" i="8"/>
  <c r="AJ5" i="1"/>
  <c r="AJ6" i="1"/>
  <c r="AF4" i="8"/>
  <c r="AK5" i="1"/>
  <c r="AK6" i="1"/>
  <c r="AG4" i="8"/>
  <c r="AL5" i="1"/>
  <c r="AL6" i="1"/>
  <c r="AH4" i="8"/>
  <c r="AM5" i="1"/>
  <c r="AM6" i="1"/>
  <c r="AI4" i="8"/>
  <c r="AN5" i="1"/>
  <c r="AN6" i="1"/>
  <c r="AJ4" i="8"/>
  <c r="AO5" i="1"/>
  <c r="AO6" i="1"/>
  <c r="AK4" i="8"/>
  <c r="B4" i="8"/>
  <c r="B3" i="8"/>
  <c r="B2" i="8"/>
  <c r="AE1" i="8"/>
  <c r="AF1" i="8"/>
  <c r="AG1" i="8"/>
  <c r="AH1" i="8"/>
  <c r="AI1" i="8"/>
  <c r="AJ1" i="8"/>
  <c r="AK1" i="8"/>
  <c r="C1" i="8"/>
  <c r="D1" i="8"/>
  <c r="E1" i="8"/>
  <c r="F1" i="8"/>
  <c r="G1" i="8"/>
  <c r="H1" i="8"/>
  <c r="I1" i="8"/>
  <c r="J1" i="8"/>
  <c r="K1" i="8"/>
  <c r="L1" i="8"/>
  <c r="M1" i="8"/>
  <c r="N1" i="8"/>
  <c r="O1" i="8"/>
  <c r="P1" i="8"/>
  <c r="Q1" i="8"/>
  <c r="R1" i="8"/>
  <c r="S1" i="8"/>
  <c r="T1" i="8"/>
  <c r="U1" i="8"/>
  <c r="V1" i="8"/>
  <c r="W1" i="8"/>
  <c r="X1" i="8"/>
  <c r="Y1" i="8"/>
  <c r="Z1" i="8"/>
  <c r="AA1" i="8"/>
  <c r="AB1" i="8"/>
  <c r="AC1" i="8"/>
  <c r="AD1" i="8"/>
  <c r="B1" i="8"/>
  <c r="B9" i="7"/>
  <c r="B11" i="1"/>
  <c r="C3" i="4"/>
  <c r="B15" i="1"/>
  <c r="C6" i="4"/>
  <c r="B16" i="1"/>
  <c r="C7" i="4"/>
  <c r="C8" i="4"/>
  <c r="C10" i="4"/>
  <c r="C9" i="7"/>
  <c r="C11" i="1"/>
  <c r="D3" i="4"/>
  <c r="C15" i="1"/>
  <c r="D6" i="4"/>
  <c r="C16" i="1"/>
  <c r="D7" i="4"/>
  <c r="D8" i="4"/>
  <c r="D10" i="4"/>
  <c r="D9" i="7"/>
  <c r="D11" i="1"/>
  <c r="E3" i="4"/>
  <c r="D15" i="1"/>
  <c r="E6" i="4"/>
  <c r="D16" i="1"/>
  <c r="E7" i="4"/>
  <c r="E8" i="4"/>
  <c r="E10" i="4"/>
  <c r="E9" i="7"/>
  <c r="B10" i="1"/>
  <c r="C11" i="7"/>
  <c r="D11" i="7"/>
  <c r="E11" i="7"/>
  <c r="F19" i="1"/>
  <c r="F20" i="1"/>
  <c r="F21" i="1"/>
  <c r="G18" i="1"/>
  <c r="G20" i="1"/>
  <c r="G21" i="1"/>
  <c r="H18" i="1"/>
  <c r="H20" i="1"/>
  <c r="H21" i="1"/>
  <c r="I18" i="1"/>
  <c r="I20" i="1"/>
  <c r="I21" i="1"/>
  <c r="J18" i="1"/>
  <c r="J20" i="1"/>
  <c r="J21" i="1"/>
  <c r="K18" i="1"/>
  <c r="K20" i="1"/>
  <c r="K21" i="1"/>
  <c r="L18" i="1"/>
  <c r="L20" i="1"/>
  <c r="L21" i="1"/>
  <c r="M18" i="1"/>
  <c r="M20" i="1"/>
  <c r="M21" i="1"/>
  <c r="N18" i="1"/>
  <c r="N20" i="1"/>
  <c r="N21" i="1"/>
  <c r="O18" i="1"/>
  <c r="O19" i="1"/>
  <c r="O20" i="1"/>
  <c r="O21" i="1"/>
  <c r="P18" i="1"/>
  <c r="P19" i="1"/>
  <c r="P20" i="1"/>
  <c r="P21" i="1"/>
  <c r="Q18" i="1"/>
  <c r="Q19" i="1"/>
  <c r="Q20" i="1"/>
  <c r="Q21" i="1"/>
  <c r="R18" i="1"/>
  <c r="R19" i="1"/>
  <c r="R20" i="1"/>
  <c r="R21" i="1"/>
  <c r="S18" i="1"/>
  <c r="S19" i="1"/>
  <c r="S20" i="1"/>
  <c r="S21" i="1"/>
  <c r="T18" i="1"/>
  <c r="T19" i="1"/>
  <c r="T20" i="1"/>
  <c r="T21" i="1"/>
  <c r="U18" i="1"/>
  <c r="U19" i="1"/>
  <c r="U20" i="1"/>
  <c r="U21" i="1"/>
  <c r="V18" i="1"/>
  <c r="V19" i="1"/>
  <c r="V20" i="1"/>
  <c r="V21" i="1"/>
  <c r="W18" i="1"/>
  <c r="W19" i="1"/>
  <c r="W20" i="1"/>
  <c r="W21" i="1"/>
  <c r="X18" i="1"/>
  <c r="X19" i="1"/>
  <c r="X20" i="1"/>
  <c r="X21" i="1"/>
  <c r="Y18" i="1"/>
  <c r="Y19" i="1"/>
  <c r="Y20" i="1"/>
  <c r="Y21" i="1"/>
  <c r="Z18" i="1"/>
  <c r="Z19" i="1"/>
  <c r="Z20" i="1"/>
  <c r="Z21" i="1"/>
  <c r="AA18" i="1"/>
  <c r="AA19" i="1"/>
  <c r="AA20" i="1"/>
  <c r="AA21" i="1"/>
  <c r="AB18" i="1"/>
  <c r="AB19" i="1"/>
  <c r="AB20" i="1"/>
  <c r="AB21" i="1"/>
  <c r="AC18" i="1"/>
  <c r="AC19" i="1"/>
  <c r="AC20" i="1"/>
  <c r="AC21" i="1"/>
  <c r="C21" i="1"/>
  <c r="D1" i="7"/>
  <c r="AD18" i="1"/>
  <c r="AD19" i="1"/>
  <c r="AD20" i="1"/>
  <c r="AD21" i="1"/>
  <c r="AE18" i="1"/>
  <c r="AE19" i="1"/>
  <c r="AE20" i="1"/>
  <c r="AE21" i="1"/>
  <c r="AF18" i="1"/>
  <c r="AF19" i="1"/>
  <c r="AF20" i="1"/>
  <c r="AF21" i="1"/>
  <c r="AG18" i="1"/>
  <c r="AG19" i="1"/>
  <c r="AG20" i="1"/>
  <c r="AG21" i="1"/>
  <c r="AH18" i="1"/>
  <c r="AH19" i="1"/>
  <c r="AH20" i="1"/>
  <c r="AH21" i="1"/>
  <c r="AI18" i="1"/>
  <c r="AI19" i="1"/>
  <c r="AI20" i="1"/>
  <c r="AI21" i="1"/>
  <c r="AJ18" i="1"/>
  <c r="AJ19" i="1"/>
  <c r="AJ20" i="1"/>
  <c r="AJ21" i="1"/>
  <c r="AK18" i="1"/>
  <c r="AK19" i="1"/>
  <c r="AK20" i="1"/>
  <c r="AK21" i="1"/>
  <c r="AL18" i="1"/>
  <c r="AL19" i="1"/>
  <c r="AL20" i="1"/>
  <c r="AL21" i="1"/>
  <c r="AM18" i="1"/>
  <c r="AM19" i="1"/>
  <c r="AM20" i="1"/>
  <c r="AM21" i="1"/>
  <c r="AN18" i="1"/>
  <c r="AN19" i="1"/>
  <c r="AN20" i="1"/>
  <c r="AN21" i="1"/>
  <c r="AO18" i="1"/>
  <c r="AO19" i="1"/>
  <c r="AO20" i="1"/>
  <c r="AO21" i="1"/>
  <c r="D21" i="1"/>
  <c r="E1" i="7"/>
  <c r="B21" i="1"/>
  <c r="C1" i="7"/>
  <c r="E13" i="7"/>
  <c r="D13" i="7"/>
  <c r="C13" i="7"/>
  <c r="E5" i="7"/>
  <c r="D5" i="7"/>
  <c r="C5" i="7"/>
  <c r="D13" i="1"/>
  <c r="C13" i="1"/>
  <c r="B13" i="1"/>
  <c r="D10" i="1"/>
  <c r="C10" i="1"/>
  <c r="D8" i="1"/>
  <c r="C8" i="1"/>
  <c r="B8" i="1"/>
  <c r="D5" i="1"/>
  <c r="C5" i="1"/>
  <c r="B5" i="1"/>
  <c r="D4" i="1"/>
  <c r="C4" i="1"/>
  <c r="B4" i="1"/>
  <c r="D3" i="1"/>
  <c r="C3" i="1"/>
  <c r="B3" i="1"/>
  <c r="F18" i="1"/>
  <c r="AE1" i="1"/>
  <c r="AF1" i="1"/>
  <c r="AG1" i="1"/>
  <c r="AH1" i="1"/>
  <c r="AI1" i="1"/>
  <c r="AJ1" i="1"/>
  <c r="AK1" i="1"/>
  <c r="AL1" i="1"/>
  <c r="AM1" i="1"/>
  <c r="AN1" i="1"/>
  <c r="AO1" i="1"/>
  <c r="S1" i="1"/>
  <c r="T1" i="1"/>
  <c r="U1" i="1"/>
  <c r="V1" i="1"/>
  <c r="W1" i="1"/>
  <c r="X1" i="1"/>
  <c r="Y1" i="1"/>
  <c r="Z1" i="1"/>
  <c r="AA1" i="1"/>
  <c r="AB1" i="1"/>
  <c r="AC1" i="1"/>
  <c r="G1" i="1"/>
  <c r="H1" i="1"/>
  <c r="I1" i="1"/>
  <c r="J1" i="1"/>
  <c r="K1" i="1"/>
  <c r="L1" i="1"/>
  <c r="M1" i="1"/>
  <c r="N1" i="1"/>
  <c r="O1" i="1"/>
  <c r="P1" i="1"/>
  <c r="Q1" i="1"/>
  <c r="G8" i="1"/>
  <c r="G19" i="1"/>
  <c r="H8" i="1"/>
  <c r="H19" i="1"/>
  <c r="I8" i="1"/>
  <c r="I19" i="1"/>
  <c r="J8" i="1"/>
  <c r="J19" i="1"/>
  <c r="K8" i="1"/>
  <c r="K19" i="1"/>
  <c r="L8" i="1"/>
  <c r="L19" i="1"/>
  <c r="M8" i="1"/>
  <c r="M19" i="1"/>
  <c r="N8" i="1"/>
  <c r="N19" i="1"/>
  <c r="A7" i="4"/>
  <c r="A6" i="4"/>
  <c r="G3" i="1"/>
  <c r="H3" i="1"/>
  <c r="I3" i="1"/>
  <c r="J3" i="1"/>
  <c r="K3" i="1"/>
  <c r="L3" i="1"/>
  <c r="M3" i="1"/>
  <c r="N3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76" i="1"/>
</calcChain>
</file>

<file path=xl/comments1.xml><?xml version="1.0" encoding="utf-8"?>
<comments xmlns="http://schemas.openxmlformats.org/spreadsheetml/2006/main">
  <authors>
    <author>Richard Rodger</author>
  </authors>
  <commentList>
    <comment ref="E6" authorId="0">
      <text>
        <r>
          <rPr>
            <b/>
            <sz val="9"/>
            <color indexed="81"/>
            <rFont val="Calibri"/>
            <family val="2"/>
            <charset val="238"/>
          </rPr>
          <t>Richard Rodger:</t>
        </r>
        <r>
          <rPr>
            <sz val="9"/>
            <color indexed="81"/>
            <rFont val="Calibri"/>
            <family val="2"/>
            <charset val="238"/>
          </rPr>
          <t xml:space="preserve">
your starting bank balance
</t>
        </r>
      </text>
    </comment>
    <comment ref="F10" authorId="0">
      <text>
        <r>
          <rPr>
            <b/>
            <sz val="9"/>
            <color indexed="81"/>
            <rFont val="Calibri"/>
            <family val="2"/>
            <charset val="238"/>
          </rPr>
          <t>Richard Rodger:</t>
        </r>
        <r>
          <rPr>
            <sz val="9"/>
            <color indexed="81"/>
            <rFont val="Calibri"/>
            <family val="2"/>
            <charset val="238"/>
          </rPr>
          <t xml:space="preserve">
seed investment</t>
        </r>
      </text>
    </comment>
    <comment ref="E11" authorId="0">
      <text>
        <r>
          <rPr>
            <b/>
            <sz val="9"/>
            <color indexed="81"/>
            <rFont val="Calibri"/>
            <family val="2"/>
            <charset val="238"/>
          </rPr>
          <t>Richard Rodger:</t>
        </r>
        <r>
          <rPr>
            <sz val="9"/>
            <color indexed="81"/>
            <rFont val="Calibri"/>
            <family val="2"/>
            <charset val="238"/>
          </rPr>
          <t xml:space="preserve">
monthly sales growth
</t>
        </r>
      </text>
    </comment>
    <comment ref="E15" authorId="0">
      <text>
        <r>
          <rPr>
            <b/>
            <sz val="9"/>
            <color indexed="81"/>
            <rFont val="Calibri"/>
            <family val="2"/>
            <charset val="238"/>
          </rPr>
          <t>Richard Rodger:</t>
        </r>
        <r>
          <rPr>
            <sz val="9"/>
            <color indexed="81"/>
            <rFont val="Calibri"/>
            <family val="2"/>
            <charset val="238"/>
          </rPr>
          <t xml:space="preserve">
monthly growth rate</t>
        </r>
      </text>
    </comment>
  </commentList>
</comments>
</file>

<file path=xl/sharedStrings.xml><?xml version="1.0" encoding="utf-8"?>
<sst xmlns="http://schemas.openxmlformats.org/spreadsheetml/2006/main" count="62" uniqueCount="34">
  <si>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</si>
  <si>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</si>
  <si>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</si>
  <si>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</si>
  <si>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</si>
  <si>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</si>
  <si>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</si>
  <si>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</si>
  <si>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</si>
  <si>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</si>
  <si>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</si>
  <si>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</si>
  <si>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Balance</t>
  </si>
  <si>
    <t>Costs</t>
  </si>
  <si>
    <t>Income</t>
  </si>
  <si>
    <t>Net cash</t>
  </si>
  <si>
    <t>Opening cash</t>
  </si>
  <si>
    <t>Cash in</t>
  </si>
  <si>
    <t>Cash out</t>
  </si>
  <si>
    <t>Closing cash</t>
  </si>
  <si>
    <t>Less Costs:</t>
  </si>
  <si>
    <t>Profit/(Loss)</t>
  </si>
  <si>
    <t>Bank</t>
  </si>
  <si>
    <t>Creditors</t>
  </si>
  <si>
    <t>Retained earnings</t>
  </si>
  <si>
    <t>Net current assets</t>
  </si>
  <si>
    <t>Investment</t>
  </si>
  <si>
    <t>Sales</t>
  </si>
  <si>
    <t>1000's</t>
  </si>
  <si>
    <t>Staff</t>
  </si>
  <si>
    <t>Other</t>
  </si>
  <si>
    <t>Revenue</t>
  </si>
  <si>
    <t>Investment to date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</si>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</sst>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0.0%"/>
    <numFmt numFmtId="169" formatCode="_-[$€]* #,##0.00_-;\-[$€]* #,##0.00_-;_-[$€]* &quot;-&quot;??_-;_-@_-"/>
    <numFmt numFmtId="170" formatCode="_(* #,##0.0_%_);_(* \(#,##0.0_%\);_(* &quot; - &quot;_%_);_(@_)"/>
    <numFmt numFmtId="171" formatCode="_(* #,##0.0%_);_(* \(#,##0.0%\);_(* &quot; - &quot;\%_);_(@_)"/>
    <numFmt numFmtId="172" formatCode="_(* #,##0_);_(* \(#,##0\);_(* &quot; - &quot;_);_(@_)"/>
    <numFmt numFmtId="173" formatCode="_(* #,##0.0_);_(* \(#,##0.0\);_(* &quot; - &quot;_);_(@_)"/>
    <numFmt numFmtId="174" formatCode="_(* #,##0.00_);_(* \(#,##0.00\);_(* &quot; - &quot;_);_(@_)"/>
    <numFmt numFmtId="175" formatCode="_(* #,##0.000_);_(* \(#,##0.000\);_(* &quot; - &quot;_);_(@_)"/>
    <numFmt numFmtId="176" formatCode="General&quot;.&quot;"/>
    <numFmt numFmtId="177" formatCode="#,##0;\(#,##0\);&quot;-&quot;"/>
  </numFmts>
  <fonts count="2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129"/>
      <scheme val="minor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  <font>
      <b/>
      <sz val="10"/>
      <color theme="1"/>
      <name val="Calibri"/>
      <scheme val="minor"/>
    </font>
    <font>
      <b/>
      <sz val="10"/>
      <color rgb="FF000000"/>
      <name val="Calibri"/>
      <scheme val="minor"/>
    </font>
    <font>
      <sz val="10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1"/>
      <name val="Calibri"/>
      <family val="2"/>
      <charset val="238"/>
    </font>
    <font>
      <b/>
      <sz val="9"/>
      <color indexed="81"/>
      <name val="Calibri"/>
      <family val="2"/>
      <charset val="238"/>
    </font>
    <font>
      <i/>
      <sz val="12"/>
      <color theme="1"/>
      <name val="Calibri"/>
      <scheme val="minor"/>
    </font>
    <font>
      <sz val="10"/>
      <name val="Verdana"/>
    </font>
    <font>
      <sz val="12"/>
      <name val="Times New Roman"/>
      <family val="1"/>
    </font>
    <font>
      <sz val="9"/>
      <name val="Times New Roman"/>
      <family val="1"/>
    </font>
    <font>
      <i/>
      <sz val="8"/>
      <name val="Times New Roman"/>
      <family val="1"/>
    </font>
    <font>
      <b/>
      <u val="singleAccounting"/>
      <sz val="9"/>
      <name val="Times New Roman"/>
      <family val="1"/>
    </font>
    <font>
      <b/>
      <sz val="12"/>
      <name val="Times New Roman"/>
      <family val="1"/>
    </font>
    <font>
      <b/>
      <sz val="10.5"/>
      <name val="Times New Roman"/>
      <family val="1"/>
    </font>
    <font>
      <i/>
      <sz val="10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9.5"/>
      <name val="Times New Roman"/>
      <family val="1"/>
    </font>
    <font>
      <b/>
      <sz val="1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574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7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2" fillId="0" borderId="0"/>
    <xf numFmtId="169" fontId="1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>
      <alignment horizontal="left" vertical="top"/>
    </xf>
    <xf numFmtId="170" fontId="15" fillId="0" borderId="0">
      <alignment horizontal="right" vertical="top"/>
    </xf>
    <xf numFmtId="171" fontId="14" fillId="0" borderId="0">
      <alignment horizontal="right" vertical="top"/>
    </xf>
    <xf numFmtId="171" fontId="15" fillId="0" borderId="0">
      <alignment horizontal="right" vertical="top"/>
    </xf>
    <xf numFmtId="172" fontId="14" fillId="0" borderId="0" applyFill="0" applyBorder="0">
      <alignment horizontal="right" vertical="top"/>
    </xf>
    <xf numFmtId="173" fontId="14" fillId="0" borderId="0" applyFill="0" applyBorder="0">
      <alignment horizontal="right" vertical="top"/>
    </xf>
    <xf numFmtId="174" fontId="14" fillId="0" borderId="0" applyFill="0" applyBorder="0">
      <alignment horizontal="right" vertical="top"/>
    </xf>
    <xf numFmtId="175" fontId="14" fillId="0" borderId="0" applyFill="0" applyBorder="0">
      <alignment horizontal="right" vertical="top"/>
    </xf>
    <xf numFmtId="0" fontId="16" fillId="0" borderId="0">
      <alignment horizontal="center" wrapText="1"/>
    </xf>
    <xf numFmtId="176" fontId="17" fillId="5" borderId="2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77" fontId="20" fillId="0" borderId="0" applyFill="0" applyBorder="0">
      <alignment vertical="top"/>
    </xf>
    <xf numFmtId="177" fontId="21" fillId="0" borderId="0" applyFill="0" applyBorder="0" applyProtection="0">
      <alignment vertical="top"/>
    </xf>
    <xf numFmtId="177" fontId="22" fillId="0" borderId="0">
      <alignment vertical="top"/>
    </xf>
    <xf numFmtId="41" fontId="14" fillId="0" borderId="0" applyFill="0" applyBorder="0" applyAlignment="0" applyProtection="0">
      <alignment horizontal="right" vertical="top"/>
    </xf>
    <xf numFmtId="177" fontId="23" fillId="0" borderId="0"/>
    <xf numFmtId="0" fontId="14" fillId="0" borderId="0" applyFill="0" applyBorder="0">
      <alignment horizontal="left" vertical="top"/>
    </xf>
    <xf numFmtId="43" fontId="1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1" fontId="6" fillId="0" borderId="0" xfId="0" applyNumberFormat="1" applyFont="1"/>
    <xf numFmtId="165" fontId="6" fillId="0" borderId="0" xfId="0" applyNumberFormat="1" applyFont="1"/>
    <xf numFmtId="165" fontId="4" fillId="0" borderId="1" xfId="0" applyNumberFormat="1" applyFont="1" applyBorder="1"/>
    <xf numFmtId="165" fontId="5" fillId="0" borderId="1" xfId="0" applyNumberFormat="1" applyFont="1" applyBorder="1"/>
    <xf numFmtId="165" fontId="6" fillId="3" borderId="0" xfId="0" applyNumberFormat="1" applyFont="1" applyFill="1"/>
    <xf numFmtId="165" fontId="4" fillId="2" borderId="2" xfId="0" applyNumberFormat="1" applyFont="1" applyFill="1" applyBorder="1"/>
    <xf numFmtId="166" fontId="0" fillId="0" borderId="0" xfId="49" applyNumberFormat="1" applyFont="1"/>
    <xf numFmtId="0" fontId="0" fillId="0" borderId="0" xfId="0" applyFont="1"/>
    <xf numFmtId="166" fontId="0" fillId="0" borderId="8" xfId="49" applyNumberFormat="1" applyFont="1" applyBorder="1"/>
    <xf numFmtId="165" fontId="6" fillId="4" borderId="3" xfId="0" applyNumberFormat="1" applyFont="1" applyFill="1" applyBorder="1"/>
    <xf numFmtId="165" fontId="6" fillId="4" borderId="4" xfId="0" applyNumberFormat="1" applyFont="1" applyFill="1" applyBorder="1"/>
    <xf numFmtId="165" fontId="6" fillId="4" borderId="0" xfId="0" applyNumberFormat="1" applyFont="1" applyFill="1"/>
    <xf numFmtId="165" fontId="6" fillId="4" borderId="5" xfId="0" applyNumberFormat="1" applyFont="1" applyFill="1" applyBorder="1"/>
    <xf numFmtId="165" fontId="6" fillId="4" borderId="0" xfId="0" applyNumberFormat="1" applyFont="1" applyFill="1" applyBorder="1"/>
    <xf numFmtId="165" fontId="6" fillId="4" borderId="6" xfId="0" applyNumberFormat="1" applyFont="1" applyFill="1" applyBorder="1"/>
    <xf numFmtId="165" fontId="6" fillId="4" borderId="7" xfId="0" applyNumberFormat="1" applyFont="1" applyFill="1" applyBorder="1"/>
    <xf numFmtId="1" fontId="0" fillId="0" borderId="0" xfId="0" applyNumberFormat="1" applyFont="1"/>
    <xf numFmtId="1" fontId="0" fillId="0" borderId="0" xfId="49" applyNumberFormat="1" applyFont="1"/>
    <xf numFmtId="0" fontId="11" fillId="0" borderId="0" xfId="0" applyFont="1"/>
    <xf numFmtId="165" fontId="0" fillId="0" borderId="0" xfId="0" applyNumberFormat="1"/>
    <xf numFmtId="1" fontId="4" fillId="0" borderId="1" xfId="0" applyNumberFormat="1" applyFont="1" applyBorder="1"/>
    <xf numFmtId="165" fontId="4" fillId="7" borderId="1" xfId="0" applyNumberFormat="1" applyFont="1" applyFill="1" applyBorder="1"/>
    <xf numFmtId="165" fontId="6" fillId="7" borderId="0" xfId="0" applyNumberFormat="1" applyFont="1" applyFill="1"/>
    <xf numFmtId="165" fontId="4" fillId="8" borderId="1" xfId="0" applyNumberFormat="1" applyFont="1" applyFill="1" applyBorder="1"/>
    <xf numFmtId="165" fontId="6" fillId="8" borderId="0" xfId="0" applyNumberFormat="1" applyFont="1" applyFill="1"/>
    <xf numFmtId="0" fontId="0" fillId="0" borderId="0" xfId="0" applyFont="1" applyBorder="1"/>
    <xf numFmtId="166" fontId="0" fillId="0" borderId="0" xfId="49" applyNumberFormat="1" applyFont="1" applyBorder="1"/>
    <xf numFmtId="165" fontId="0" fillId="0" borderId="0" xfId="0" applyNumberFormat="1" applyFont="1" applyBorder="1"/>
    <xf numFmtId="1" fontId="0" fillId="0" borderId="0" xfId="0" applyNumberFormat="1" applyFont="1" applyBorder="1"/>
    <xf numFmtId="1" fontId="0" fillId="0" borderId="0" xfId="49" applyNumberFormat="1" applyFont="1" applyBorder="1"/>
    <xf numFmtId="0" fontId="8" fillId="0" borderId="0" xfId="0" applyFont="1" applyBorder="1"/>
    <xf numFmtId="0" fontId="1" fillId="0" borderId="0" xfId="0" applyFont="1" applyBorder="1"/>
    <xf numFmtId="166" fontId="8" fillId="0" borderId="0" xfId="49" applyNumberFormat="1" applyFont="1" applyBorder="1"/>
    <xf numFmtId="0" fontId="11" fillId="0" borderId="0" xfId="0" applyFont="1" applyBorder="1"/>
    <xf numFmtId="0" fontId="0" fillId="7" borderId="0" xfId="0" applyFont="1" applyFill="1"/>
    <xf numFmtId="1" fontId="0" fillId="7" borderId="0" xfId="0" applyNumberFormat="1" applyFont="1" applyFill="1" applyBorder="1"/>
    <xf numFmtId="0" fontId="11" fillId="8" borderId="0" xfId="0" applyFont="1" applyFill="1"/>
    <xf numFmtId="0" fontId="0" fillId="8" borderId="0" xfId="0" applyFont="1" applyFill="1"/>
    <xf numFmtId="1" fontId="0" fillId="8" borderId="0" xfId="0" applyNumberFormat="1" applyFont="1" applyFill="1"/>
    <xf numFmtId="165" fontId="0" fillId="8" borderId="0" xfId="0" applyNumberFormat="1" applyFont="1" applyFill="1"/>
    <xf numFmtId="166" fontId="0" fillId="8" borderId="0" xfId="49" applyNumberFormat="1" applyFont="1" applyFill="1"/>
    <xf numFmtId="0" fontId="0" fillId="4" borderId="0" xfId="0" applyFont="1" applyFill="1"/>
    <xf numFmtId="1" fontId="0" fillId="8" borderId="13" xfId="0" applyNumberFormat="1" applyFont="1" applyFill="1" applyBorder="1"/>
    <xf numFmtId="1" fontId="0" fillId="8" borderId="13" xfId="49" applyNumberFormat="1" applyFont="1" applyFill="1" applyBorder="1"/>
    <xf numFmtId="166" fontId="0" fillId="4" borderId="0" xfId="49" applyNumberFormat="1" applyFont="1" applyFill="1"/>
    <xf numFmtId="166" fontId="0" fillId="7" borderId="0" xfId="49" applyNumberFormat="1" applyFont="1" applyFill="1"/>
    <xf numFmtId="1" fontId="0" fillId="7" borderId="0" xfId="0" applyNumberFormat="1" applyFont="1" applyFill="1"/>
    <xf numFmtId="1" fontId="0" fillId="7" borderId="0" xfId="49" applyNumberFormat="1" applyFont="1" applyFill="1"/>
    <xf numFmtId="165" fontId="4" fillId="9" borderId="2" xfId="0" applyNumberFormat="1" applyFont="1" applyFill="1" applyBorder="1"/>
    <xf numFmtId="1" fontId="6" fillId="0" borderId="9" xfId="0" applyNumberFormat="1" applyFont="1" applyBorder="1"/>
    <xf numFmtId="165" fontId="4" fillId="0" borderId="10" xfId="0" applyNumberFormat="1" applyFont="1" applyBorder="1"/>
    <xf numFmtId="165" fontId="6" fillId="7" borderId="9" xfId="0" applyNumberFormat="1" applyFont="1" applyFill="1" applyBorder="1"/>
    <xf numFmtId="165" fontId="6" fillId="8" borderId="9" xfId="0" applyNumberFormat="1" applyFont="1" applyFill="1" applyBorder="1"/>
    <xf numFmtId="165" fontId="6" fillId="3" borderId="9" xfId="0" applyNumberFormat="1" applyFont="1" applyFill="1" applyBorder="1"/>
    <xf numFmtId="165" fontId="4" fillId="2" borderId="14" xfId="0" applyNumberFormat="1" applyFont="1" applyFill="1" applyBorder="1"/>
    <xf numFmtId="165" fontId="4" fillId="7" borderId="10" xfId="0" applyNumberFormat="1" applyFont="1" applyFill="1" applyBorder="1"/>
    <xf numFmtId="165" fontId="4" fillId="8" borderId="10" xfId="0" applyNumberFormat="1" applyFont="1" applyFill="1" applyBorder="1"/>
    <xf numFmtId="165" fontId="6" fillId="0" borderId="9" xfId="0" applyNumberFormat="1" applyFont="1" applyBorder="1"/>
    <xf numFmtId="165" fontId="6" fillId="4" borderId="15" xfId="0" applyNumberFormat="1" applyFont="1" applyFill="1" applyBorder="1"/>
    <xf numFmtId="165" fontId="6" fillId="4" borderId="9" xfId="0" applyNumberFormat="1" applyFont="1" applyFill="1" applyBorder="1"/>
    <xf numFmtId="165" fontId="6" fillId="4" borderId="16" xfId="0" applyNumberFormat="1" applyFont="1" applyFill="1" applyBorder="1"/>
    <xf numFmtId="1" fontId="6" fillId="0" borderId="11" xfId="0" applyNumberFormat="1" applyFont="1" applyBorder="1"/>
    <xf numFmtId="165" fontId="4" fillId="0" borderId="12" xfId="0" applyNumberFormat="1" applyFont="1" applyBorder="1"/>
    <xf numFmtId="165" fontId="6" fillId="7" borderId="11" xfId="0" applyNumberFormat="1" applyFont="1" applyFill="1" applyBorder="1"/>
    <xf numFmtId="165" fontId="6" fillId="8" borderId="11" xfId="0" applyNumberFormat="1" applyFont="1" applyFill="1" applyBorder="1"/>
    <xf numFmtId="165" fontId="6" fillId="3" borderId="11" xfId="0" applyNumberFormat="1" applyFont="1" applyFill="1" applyBorder="1"/>
    <xf numFmtId="165" fontId="4" fillId="2" borderId="17" xfId="0" applyNumberFormat="1" applyFont="1" applyFill="1" applyBorder="1"/>
    <xf numFmtId="165" fontId="4" fillId="7" borderId="12" xfId="0" applyNumberFormat="1" applyFont="1" applyFill="1" applyBorder="1"/>
    <xf numFmtId="165" fontId="6" fillId="9" borderId="11" xfId="0" applyNumberFormat="1" applyFont="1" applyFill="1" applyBorder="1"/>
    <xf numFmtId="165" fontId="4" fillId="8" borderId="12" xfId="0" applyNumberFormat="1" applyFont="1" applyFill="1" applyBorder="1"/>
    <xf numFmtId="165" fontId="6" fillId="0" borderId="11" xfId="0" applyNumberFormat="1" applyFont="1" applyBorder="1"/>
    <xf numFmtId="165" fontId="6" fillId="4" borderId="18" xfId="0" applyNumberFormat="1" applyFont="1" applyFill="1" applyBorder="1"/>
    <xf numFmtId="165" fontId="6" fillId="4" borderId="11" xfId="0" applyNumberFormat="1" applyFont="1" applyFill="1" applyBorder="1"/>
    <xf numFmtId="165" fontId="6" fillId="4" borderId="19" xfId="0" applyNumberFormat="1" applyFont="1" applyFill="1" applyBorder="1"/>
    <xf numFmtId="165" fontId="5" fillId="0" borderId="10" xfId="0" applyNumberFormat="1" applyFont="1" applyBorder="1"/>
    <xf numFmtId="0" fontId="0" fillId="6" borderId="0" xfId="0" applyFont="1" applyFill="1"/>
    <xf numFmtId="166" fontId="0" fillId="6" borderId="8" xfId="49" applyNumberFormat="1" applyFont="1" applyFill="1" applyBorder="1"/>
    <xf numFmtId="166" fontId="0" fillId="6" borderId="0" xfId="49" applyNumberFormat="1" applyFont="1" applyFill="1"/>
    <xf numFmtId="1" fontId="0" fillId="6" borderId="0" xfId="0" applyNumberFormat="1" applyFont="1" applyFill="1"/>
    <xf numFmtId="1" fontId="0" fillId="6" borderId="0" xfId="49" applyNumberFormat="1" applyFont="1" applyFill="1"/>
    <xf numFmtId="0" fontId="1" fillId="4" borderId="0" xfId="0" applyFont="1" applyFill="1"/>
    <xf numFmtId="9" fontId="6" fillId="9" borderId="0" xfId="0" applyNumberFormat="1" applyFont="1" applyFill="1"/>
    <xf numFmtId="167" fontId="6" fillId="9" borderId="0" xfId="0" applyNumberFormat="1" applyFont="1" applyFill="1"/>
  </cellXfs>
  <cellStyles count="574">
    <cellStyle name="Comma" xfId="49" builtinId="3"/>
    <cellStyle name="Comma 2" xfId="201"/>
    <cellStyle name="Euro" xfId="181"/>
    <cellStyle name="EY House" xfId="182"/>
    <cellStyle name="EY tagline" xfId="183"/>
    <cellStyle name="EY%colcalc" xfId="184"/>
    <cellStyle name="EY%input" xfId="185"/>
    <cellStyle name="EY%rowcalc" xfId="186"/>
    <cellStyle name="EY0dp" xfId="187"/>
    <cellStyle name="EY1dp" xfId="188"/>
    <cellStyle name="EY2dp" xfId="189"/>
    <cellStyle name="EY3dp" xfId="190"/>
    <cellStyle name="EYColumnHeading" xfId="191"/>
    <cellStyle name="EYHeader1" xfId="192"/>
    <cellStyle name="EYHeader2" xfId="193"/>
    <cellStyle name="EYHeader3" xfId="194"/>
    <cellStyle name="EYHeading1" xfId="195"/>
    <cellStyle name="EYheading2" xfId="196"/>
    <cellStyle name="EYheading3" xfId="197"/>
    <cellStyle name="EYnumber" xfId="198"/>
    <cellStyle name="EYSheetHeader1" xfId="199"/>
    <cellStyle name="EYtext" xfId="200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Normal" xfId="0" builtinId="0"/>
    <cellStyle name="Normal 2" xfId="18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schemas.openxmlformats.org/officeDocument/2006/relationships/externalLink" Target="externalLinks/externalLink3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chart!$A$2</c:f>
              <c:strCache>
                <c:ptCount val="1"/>
                <c:pt idx="0">
                  <c:v>Income</c:v>
                </c:pt>
              </c:strCache>
            </c:strRef>
          </c:tx>
          <c:marker>
            <c:symbol val="none"/>
          </c:marker>
          <c:cat>
            <c:strRef>
              <c:f>chart!$B$1:$AK$1</c:f>
              <c:strCache>
                <c:ptCount val="3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</c:strCache>
            </c:strRef>
          </c:cat>
          <c:val>
            <c:numRef>
              <c:f>chart!$B$2:$AK$2</c:f>
              <c:numCache>
                <c:formatCode>0.0</c:formatCode>
                <c:ptCount val="36"/>
                <c:pt idx="0">
                  <c:v>200.0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1.0</c:v>
                </c:pt>
                <c:pt idx="9">
                  <c:v>1.2</c:v>
                </c:pt>
                <c:pt idx="10">
                  <c:v>1.44</c:v>
                </c:pt>
                <c:pt idx="11">
                  <c:v>1.728</c:v>
                </c:pt>
                <c:pt idx="12">
                  <c:v>2.0736</c:v>
                </c:pt>
                <c:pt idx="13">
                  <c:v>2.48832</c:v>
                </c:pt>
                <c:pt idx="14">
                  <c:v>2.985984</c:v>
                </c:pt>
                <c:pt idx="15">
                  <c:v>3.5831808</c:v>
                </c:pt>
                <c:pt idx="16">
                  <c:v>4.299816959999999</c:v>
                </c:pt>
                <c:pt idx="17">
                  <c:v>5.159780351999999</c:v>
                </c:pt>
                <c:pt idx="18">
                  <c:v>6.191736422399999</c:v>
                </c:pt>
                <c:pt idx="19">
                  <c:v>7.430083706879999</c:v>
                </c:pt>
                <c:pt idx="20">
                  <c:v>8.916100448255997</c:v>
                </c:pt>
                <c:pt idx="21">
                  <c:v>10.6993205379072</c:v>
                </c:pt>
                <c:pt idx="22">
                  <c:v>12.83918464548863</c:v>
                </c:pt>
                <c:pt idx="23">
                  <c:v>15.40702157458636</c:v>
                </c:pt>
                <c:pt idx="24">
                  <c:v>18.48842588950363</c:v>
                </c:pt>
                <c:pt idx="25">
                  <c:v>22.18611106740436</c:v>
                </c:pt>
                <c:pt idx="26">
                  <c:v>26.62333328088523</c:v>
                </c:pt>
                <c:pt idx="27">
                  <c:v>31.94799993706227</c:v>
                </c:pt>
                <c:pt idx="28">
                  <c:v>38.33759992447473</c:v>
                </c:pt>
                <c:pt idx="29">
                  <c:v>46.00511990936967</c:v>
                </c:pt>
                <c:pt idx="30">
                  <c:v>55.20614389124361</c:v>
                </c:pt>
                <c:pt idx="31">
                  <c:v>66.24737266949232</c:v>
                </c:pt>
                <c:pt idx="32">
                  <c:v>79.49684720339078</c:v>
                </c:pt>
                <c:pt idx="33">
                  <c:v>95.39621664406894</c:v>
                </c:pt>
                <c:pt idx="34">
                  <c:v>114.4754599728827</c:v>
                </c:pt>
                <c:pt idx="35">
                  <c:v>137.3705519674593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chart!$A$3</c:f>
              <c:strCache>
                <c:ptCount val="1"/>
                <c:pt idx="0">
                  <c:v>Expenses</c:v>
                </c:pt>
              </c:strCache>
            </c:strRef>
          </c:tx>
          <c:marker>
            <c:symbol val="none"/>
          </c:marker>
          <c:cat>
            <c:strRef>
              <c:f>chart!$B$1:$AK$1</c:f>
              <c:strCache>
                <c:ptCount val="3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</c:strCache>
            </c:strRef>
          </c:cat>
          <c:val>
            <c:numRef>
              <c:f>chart!$B$3:$AK$3</c:f>
              <c:numCache>
                <c:formatCode>0.0</c:formatCode>
                <c:ptCount val="36"/>
                <c:pt idx="0">
                  <c:v>4.0</c:v>
                </c:pt>
                <c:pt idx="1">
                  <c:v>4.24</c:v>
                </c:pt>
                <c:pt idx="2">
                  <c:v>4.5008</c:v>
                </c:pt>
                <c:pt idx="3">
                  <c:v>4.784416</c:v>
                </c:pt>
                <c:pt idx="4">
                  <c:v>5.093064320000002</c:v>
                </c:pt>
                <c:pt idx="5">
                  <c:v>5.429181606400002</c:v>
                </c:pt>
                <c:pt idx="6">
                  <c:v>5.795446838528003</c:v>
                </c:pt>
                <c:pt idx="7">
                  <c:v>6.194805535298563</c:v>
                </c:pt>
                <c:pt idx="8">
                  <c:v>6.630496382004534</c:v>
                </c:pt>
                <c:pt idx="9">
                  <c:v>7.106080519244626</c:v>
                </c:pt>
                <c:pt idx="10">
                  <c:v>7.62547376018952</c:v>
                </c:pt>
                <c:pt idx="11">
                  <c:v>8.19298202900931</c:v>
                </c:pt>
                <c:pt idx="12">
                  <c:v>8.813340342567098</c:v>
                </c:pt>
                <c:pt idx="13">
                  <c:v>9.4917556896938</c:v>
                </c:pt>
                <c:pt idx="14">
                  <c:v>10.23395419779057</c:v>
                </c:pt>
                <c:pt idx="15">
                  <c:v>11.04623301547957</c:v>
                </c:pt>
                <c:pt idx="16">
                  <c:v>11.93551738289567</c:v>
                </c:pt>
                <c:pt idx="17">
                  <c:v>12.90942340837074</c:v>
                </c:pt>
                <c:pt idx="18">
                  <c:v>13.97632712213703</c:v>
                </c:pt>
                <c:pt idx="19">
                  <c:v>15.14544043473852</c:v>
                </c:pt>
                <c:pt idx="20">
                  <c:v>16.42689469060793</c:v>
                </c:pt>
                <c:pt idx="21">
                  <c:v>17.83183257631219</c:v>
                </c:pt>
                <c:pt idx="22">
                  <c:v>19.37250921891974</c:v>
                </c:pt>
                <c:pt idx="23">
                  <c:v>21.06240339348757</c:v>
                </c:pt>
                <c:pt idx="24">
                  <c:v>22.91633985056571</c:v>
                </c:pt>
                <c:pt idx="25">
                  <c:v>24.95062387570624</c:v>
                </c:pt>
                <c:pt idx="26">
                  <c:v>27.18318930416251</c:v>
                </c:pt>
                <c:pt idx="27">
                  <c:v>29.63376133628212</c:v>
                </c:pt>
                <c:pt idx="28">
                  <c:v>32.32403563364776</c:v>
                </c:pt>
                <c:pt idx="29">
                  <c:v>35.2778753240247</c:v>
                </c:pt>
                <c:pt idx="30">
                  <c:v>38.5215277059796</c:v>
                </c:pt>
                <c:pt idx="31">
                  <c:v>42.08386262312102</c:v>
                </c:pt>
                <c:pt idx="32">
                  <c:v>45.99663467490746</c:v>
                </c:pt>
                <c:pt idx="33">
                  <c:v>50.29477164766203</c:v>
                </c:pt>
                <c:pt idx="34">
                  <c:v>55.01669178779733</c:v>
                </c:pt>
                <c:pt idx="35">
                  <c:v>60.20465280145354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chart!$A$4</c:f>
              <c:strCache>
                <c:ptCount val="1"/>
                <c:pt idx="0">
                  <c:v>Bank</c:v>
                </c:pt>
              </c:strCache>
            </c:strRef>
          </c:tx>
          <c:marker>
            <c:symbol val="none"/>
          </c:marker>
          <c:cat>
            <c:strRef>
              <c:f>chart!$B$1:$AK$1</c:f>
              <c:strCache>
                <c:ptCount val="36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</c:strCache>
            </c:strRef>
          </c:cat>
          <c:val>
            <c:numRef>
              <c:f>chart!$B$4:$AK$4</c:f>
              <c:numCache>
                <c:formatCode>0.0</c:formatCode>
                <c:ptCount val="36"/>
                <c:pt idx="0">
                  <c:v>201.0</c:v>
                </c:pt>
                <c:pt idx="1">
                  <c:v>196.76</c:v>
                </c:pt>
                <c:pt idx="2">
                  <c:v>192.2592</c:v>
                </c:pt>
                <c:pt idx="3">
                  <c:v>187.474784</c:v>
                </c:pt>
                <c:pt idx="4">
                  <c:v>182.38171968</c:v>
                </c:pt>
                <c:pt idx="5">
                  <c:v>176.9525380736</c:v>
                </c:pt>
                <c:pt idx="6">
                  <c:v>171.157091235072</c:v>
                </c:pt>
                <c:pt idx="7">
                  <c:v>164.9622856997734</c:v>
                </c:pt>
                <c:pt idx="8">
                  <c:v>159.331789317769</c:v>
                </c:pt>
                <c:pt idx="9">
                  <c:v>153.4257087985243</c:v>
                </c:pt>
                <c:pt idx="10">
                  <c:v>147.2402350383348</c:v>
                </c:pt>
                <c:pt idx="11">
                  <c:v>140.7752530093254</c:v>
                </c:pt>
                <c:pt idx="12">
                  <c:v>134.0355126667583</c:v>
                </c:pt>
                <c:pt idx="13">
                  <c:v>127.0320769770645</c:v>
                </c:pt>
                <c:pt idx="14">
                  <c:v>119.784106779274</c:v>
                </c:pt>
                <c:pt idx="15">
                  <c:v>112.3210545637944</c:v>
                </c:pt>
                <c:pt idx="16">
                  <c:v>104.6853541408987</c:v>
                </c:pt>
                <c:pt idx="17">
                  <c:v>96.93571108452797</c:v>
                </c:pt>
                <c:pt idx="18">
                  <c:v>89.15112038479094</c:v>
                </c:pt>
                <c:pt idx="19">
                  <c:v>81.43576365693242</c:v>
                </c:pt>
                <c:pt idx="20">
                  <c:v>73.92496941458048</c:v>
                </c:pt>
                <c:pt idx="21">
                  <c:v>66.79245737617549</c:v>
                </c:pt>
                <c:pt idx="22">
                  <c:v>60.25913280274439</c:v>
                </c:pt>
                <c:pt idx="23">
                  <c:v>54.60375098384318</c:v>
                </c:pt>
                <c:pt idx="24">
                  <c:v>50.1758370227811</c:v>
                </c:pt>
                <c:pt idx="25">
                  <c:v>47.41132421447921</c:v>
                </c:pt>
                <c:pt idx="26">
                  <c:v>46.85146819120193</c:v>
                </c:pt>
                <c:pt idx="27">
                  <c:v>49.16570679198209</c:v>
                </c:pt>
                <c:pt idx="28">
                  <c:v>55.17927108280906</c:v>
                </c:pt>
                <c:pt idx="29">
                  <c:v>65.906515668154</c:v>
                </c:pt>
                <c:pt idx="30">
                  <c:v>82.59113185341802</c:v>
                </c:pt>
                <c:pt idx="31">
                  <c:v>106.7546418997893</c:v>
                </c:pt>
                <c:pt idx="32">
                  <c:v>140.2548544282726</c:v>
                </c:pt>
                <c:pt idx="33">
                  <c:v>185.3562994246795</c:v>
                </c:pt>
                <c:pt idx="34">
                  <c:v>244.815067609765</c:v>
                </c:pt>
                <c:pt idx="35">
                  <c:v>321.9809667757707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332120"/>
        <c:axId val="2134116184"/>
      </c:lineChart>
      <c:catAx>
        <c:axId val="2137332120"/>
        <c:scaling>
          <c:orientation val="minMax"/>
        </c:scaling>
        <c:delete val="0"/>
        <c:axPos val="b"/>
        <c:majorTickMark val="out"/>
        <c:minorTickMark val="none"/>
        <c:tickLblPos val="nextTo"/>
        <c:crossAx val="2134116184"/>
        <c:crosses val="autoZero"/>
        <c:auto val="1"/>
        <c:lblAlgn val="ctr"/>
        <c:lblOffset val="100"/>
        <c:noMultiLvlLbl val="0"/>
      </c:catAx>
      <c:valAx>
        <c:axId val="2134116184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1373321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6</xdr:row>
      <xdr:rowOff>6350</xdr:rowOff>
    </xdr:from>
    <xdr:to>
      <xdr:col>12</xdr:col>
      <xdr:colOff>762000</xdr:colOff>
      <xdr:row>29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DS-RR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roject%20Blue%20-%2030%20Jan%2006%2015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GEM%20FDS%20-%20Plastics%20with%20write%20offs%20V3%20(Autosaved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mpany Input Sheet 1"/>
      <sheetName val="Exchange Rate Sensitivity"/>
      <sheetName val="Company Input Sheet 2"/>
      <sheetName val="Sustainable Growth Model"/>
      <sheetName val="Previous v Actual"/>
      <sheetName val="Benchmarking Analysis"/>
      <sheetName val="Graphs"/>
      <sheetName val="Sensitivity Analysis"/>
      <sheetName val="EI DA Input Sheet"/>
      <sheetName val="EI Document Tables"/>
      <sheetName val="Graphs2"/>
      <sheetName val="EI Econ Model Sheet"/>
      <sheetName val="EI Cost Benefit"/>
    </sheetNames>
    <sheetDataSet>
      <sheetData sheetId="0" refreshError="1"/>
      <sheetData sheetId="1">
        <row r="175">
          <cell r="D175">
            <v>30.9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0">
          <cell r="E30">
            <v>0</v>
          </cell>
        </row>
      </sheetData>
      <sheetData sheetId="10">
        <row r="218">
          <cell r="E218">
            <v>0</v>
          </cell>
        </row>
      </sheetData>
      <sheetData sheetId="11" refreshError="1"/>
      <sheetData sheetId="12">
        <row r="106">
          <cell r="A106" t="str">
            <v>None</v>
          </cell>
          <cell r="C106" t="str">
            <v>Please Select</v>
          </cell>
          <cell r="E106" t="str">
            <v>Please Select</v>
          </cell>
          <cell r="G106" t="str">
            <v>Please Select</v>
          </cell>
          <cell r="I106" t="str">
            <v>Please Select</v>
          </cell>
          <cell r="K106" t="str">
            <v>Please Specify</v>
          </cell>
          <cell r="N106" t="str">
            <v>Please Select</v>
          </cell>
        </row>
        <row r="107">
          <cell r="A107" t="str">
            <v>Audited</v>
          </cell>
          <cell r="C107" t="str">
            <v>Dublin</v>
          </cell>
          <cell r="E107" t="str">
            <v>HPSU</v>
          </cell>
          <cell r="G107" t="str">
            <v>Irish</v>
          </cell>
          <cell r="I107" t="str">
            <v>No</v>
          </cell>
          <cell r="K107" t="str">
            <v>Group Consolidated Accounts</v>
          </cell>
          <cell r="N107">
            <v>1.25</v>
          </cell>
        </row>
        <row r="108">
          <cell r="A108" t="str">
            <v>Draft Audit</v>
          </cell>
          <cell r="C108" t="str">
            <v>Mid East</v>
          </cell>
          <cell r="E108" t="str">
            <v>Established</v>
          </cell>
          <cell r="G108" t="str">
            <v>Foreign</v>
          </cell>
          <cell r="I108" t="str">
            <v>Yes</v>
          </cell>
          <cell r="K108" t="str">
            <v>Group Subsidiary</v>
          </cell>
          <cell r="N108">
            <v>1.1000000000000001</v>
          </cell>
        </row>
        <row r="109">
          <cell r="A109" t="str">
            <v>Management</v>
          </cell>
          <cell r="C109" t="str">
            <v>BMW</v>
          </cell>
          <cell r="K109" t="str">
            <v>Single Entity</v>
          </cell>
          <cell r="N109">
            <v>1.05</v>
          </cell>
        </row>
        <row r="110">
          <cell r="A110" t="str">
            <v>Projected</v>
          </cell>
          <cell r="C110" t="str">
            <v>SE/SW/MidW</v>
          </cell>
          <cell r="N110">
            <v>1</v>
          </cell>
        </row>
        <row r="111">
          <cell r="N111">
            <v>0.95</v>
          </cell>
        </row>
        <row r="112">
          <cell r="N112">
            <v>0.9</v>
          </cell>
        </row>
        <row r="113">
          <cell r="N113">
            <v>0.85</v>
          </cell>
        </row>
        <row r="114">
          <cell r="N114">
            <v>0.8</v>
          </cell>
        </row>
        <row r="115">
          <cell r="N115">
            <v>0.75</v>
          </cell>
        </row>
        <row r="116">
          <cell r="N116">
            <v>0.7</v>
          </cell>
        </row>
        <row r="117">
          <cell r="N117">
            <v>0.65</v>
          </cell>
        </row>
        <row r="118">
          <cell r="N118">
            <v>0.6</v>
          </cell>
        </row>
        <row r="119">
          <cell r="N119">
            <v>0.55000000000000004</v>
          </cell>
        </row>
        <row r="120">
          <cell r="N120">
            <v>0.5</v>
          </cell>
        </row>
        <row r="121">
          <cell r="N121">
            <v>0.45</v>
          </cell>
        </row>
        <row r="122">
          <cell r="N122">
            <v>0.4</v>
          </cell>
        </row>
        <row r="123">
          <cell r="N123" t="str">
            <v>n/a</v>
          </cell>
        </row>
      </sheetData>
      <sheetData sheetId="1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roup Input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Instructions"/>
      <sheetName val="Company Input Sheet 1"/>
      <sheetName val="Company Input Sheet 2"/>
      <sheetName val="EI DA Input Sheet"/>
      <sheetName val="EI Document Tables"/>
      <sheetName val="EI Financial Analysis"/>
      <sheetName val="Sensitivity Analysis"/>
      <sheetName val="Post Inv Review"/>
      <sheetName val="Graphs"/>
      <sheetName val="EI Econ Model Sheet"/>
      <sheetName val="EI Cost Benefit"/>
      <sheetName val="GEM FDS - Plastics with write o"/>
      <sheetName val="GEM%20FDS%20-%20Plastics%20with"/>
    </sheetNames>
    <definedNames>
      <definedName name="a"/>
      <definedName name="Header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6">
          <cell r="A106" t="str">
            <v>None</v>
          </cell>
        </row>
      </sheetData>
      <sheetData sheetId="10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"/>
  <sheetViews>
    <sheetView tabSelected="1" workbookViewId="0"/>
  </sheetViews>
  <sheetFormatPr baseColWidth="10" defaultRowHeight="15" x14ac:dyDescent="0"/>
  <sheetData>
    <row r="1" spans="1:37">
      <c r="A1" s="21"/>
      <c r="B1" s="21" t="str">
        <f>cashflow!F2</f>
        <v>Jan</v>
      </c>
      <c r="C1" s="21" t="str">
        <f>cashflow!G2</f>
        <v>Feb</v>
      </c>
      <c r="D1" s="21" t="str">
        <f>cashflow!H2</f>
        <v>Mar</v>
      </c>
      <c r="E1" s="21" t="str">
        <f>cashflow!I2</f>
        <v>Apr</v>
      </c>
      <c r="F1" s="21" t="str">
        <f>cashflow!J2</f>
        <v>May</v>
      </c>
      <c r="G1" s="21" t="str">
        <f>cashflow!K2</f>
        <v>Jun</v>
      </c>
      <c r="H1" s="21" t="str">
        <f>cashflow!L2</f>
        <v>Jul</v>
      </c>
      <c r="I1" s="21" t="str">
        <f>cashflow!M2</f>
        <v>Aug</v>
      </c>
      <c r="J1" s="21" t="str">
        <f>cashflow!N2</f>
        <v>Sep</v>
      </c>
      <c r="K1" s="21" t="str">
        <f>cashflow!O2</f>
        <v>Oct</v>
      </c>
      <c r="L1" s="21" t="str">
        <f>cashflow!P2</f>
        <v>Nov</v>
      </c>
      <c r="M1" s="21" t="str">
        <f>cashflow!Q2</f>
        <v>Dec</v>
      </c>
      <c r="N1" s="21" t="str">
        <f>cashflow!R2</f>
        <v>Jan</v>
      </c>
      <c r="O1" s="21" t="str">
        <f>cashflow!S2</f>
        <v>Feb</v>
      </c>
      <c r="P1" s="21" t="str">
        <f>cashflow!T2</f>
        <v>Mar</v>
      </c>
      <c r="Q1" s="21" t="str">
        <f>cashflow!U2</f>
        <v>Apr</v>
      </c>
      <c r="R1" s="21" t="str">
        <f>cashflow!V2</f>
        <v>May</v>
      </c>
      <c r="S1" s="21" t="str">
        <f>cashflow!W2</f>
        <v>Jun</v>
      </c>
      <c r="T1" s="21" t="str">
        <f>cashflow!X2</f>
        <v>Jul</v>
      </c>
      <c r="U1" s="21" t="str">
        <f>cashflow!Y2</f>
        <v>Aug</v>
      </c>
      <c r="V1" s="21" t="str">
        <f>cashflow!Z2</f>
        <v>Sep</v>
      </c>
      <c r="W1" s="21" t="str">
        <f>cashflow!AA2</f>
        <v>Oct</v>
      </c>
      <c r="X1" s="21" t="str">
        <f>cashflow!AB2</f>
        <v>Nov</v>
      </c>
      <c r="Y1" s="21" t="str">
        <f>cashflow!AC2</f>
        <v>Dec</v>
      </c>
      <c r="Z1" s="21" t="str">
        <f>cashflow!AD2</f>
        <v>Jan</v>
      </c>
      <c r="AA1" s="21" t="str">
        <f>cashflow!AE2</f>
        <v>Feb</v>
      </c>
      <c r="AB1" s="21" t="str">
        <f>cashflow!AF2</f>
        <v>Mar</v>
      </c>
      <c r="AC1" s="21" t="str">
        <f>cashflow!AG2</f>
        <v>Apr</v>
      </c>
      <c r="AD1" s="21" t="str">
        <f>cashflow!AH2</f>
        <v>May</v>
      </c>
      <c r="AE1" s="21" t="str">
        <f>cashflow!AI2</f>
        <v>Jun</v>
      </c>
      <c r="AF1" s="21" t="str">
        <f>cashflow!AJ2</f>
        <v>Jul</v>
      </c>
      <c r="AG1" s="21" t="str">
        <f>cashflow!AK2</f>
        <v>Aug</v>
      </c>
      <c r="AH1" s="21" t="str">
        <f>cashflow!AL2</f>
        <v>Sep</v>
      </c>
      <c r="AI1" s="21" t="str">
        <f>cashflow!AM2</f>
        <v>Oct</v>
      </c>
      <c r="AJ1" s="21" t="str">
        <f>cashflow!AN2</f>
        <v>Nov</v>
      </c>
      <c r="AK1" s="21" t="str">
        <f>cashflow!AO2</f>
        <v>Dec</v>
      </c>
    </row>
    <row r="2" spans="1:37">
      <c r="A2" s="21" t="s">
        <v>14</v>
      </c>
      <c r="B2" s="21">
        <f>cashflow!F3</f>
        <v>200</v>
      </c>
      <c r="C2" s="21">
        <f>cashflow!G3</f>
        <v>0</v>
      </c>
      <c r="D2" s="21">
        <f>cashflow!H3</f>
        <v>0</v>
      </c>
      <c r="E2" s="21">
        <f>cashflow!I3</f>
        <v>0</v>
      </c>
      <c r="F2" s="21">
        <f>cashflow!J3</f>
        <v>0</v>
      </c>
      <c r="G2" s="21">
        <f>cashflow!K3</f>
        <v>0</v>
      </c>
      <c r="H2" s="21">
        <f>cashflow!L3</f>
        <v>0</v>
      </c>
      <c r="I2" s="21">
        <f>cashflow!M3</f>
        <v>0</v>
      </c>
      <c r="J2" s="21">
        <f>cashflow!N3</f>
        <v>1</v>
      </c>
      <c r="K2" s="21">
        <f>cashflow!O3</f>
        <v>1.2</v>
      </c>
      <c r="L2" s="21">
        <f>cashflow!P3</f>
        <v>1.44</v>
      </c>
      <c r="M2" s="21">
        <f>cashflow!Q3</f>
        <v>1.728</v>
      </c>
      <c r="N2" s="21">
        <f>cashflow!R3</f>
        <v>2.0735999999999999</v>
      </c>
      <c r="O2" s="21">
        <f>cashflow!S3</f>
        <v>2.4883199999999999</v>
      </c>
      <c r="P2" s="21">
        <f>cashflow!T3</f>
        <v>2.9859839999999997</v>
      </c>
      <c r="Q2" s="21">
        <f>cashflow!U3</f>
        <v>3.5831807999999996</v>
      </c>
      <c r="R2" s="21">
        <f>cashflow!V3</f>
        <v>4.2998169599999994</v>
      </c>
      <c r="S2" s="21">
        <f>cashflow!W3</f>
        <v>5.1597803519999994</v>
      </c>
      <c r="T2" s="21">
        <f>cashflow!X3</f>
        <v>6.1917364223999991</v>
      </c>
      <c r="U2" s="21">
        <f>cashflow!Y3</f>
        <v>7.4300837068799988</v>
      </c>
      <c r="V2" s="21">
        <f>cashflow!Z3</f>
        <v>8.9161004482559978</v>
      </c>
      <c r="W2" s="21">
        <f>cashflow!AA3</f>
        <v>10.699320537907196</v>
      </c>
      <c r="X2" s="21">
        <f>cashflow!AB3</f>
        <v>12.839184645488634</v>
      </c>
      <c r="Y2" s="21">
        <f>cashflow!AC3</f>
        <v>15.407021574586361</v>
      </c>
      <c r="Z2" s="21">
        <f>cashflow!AD3</f>
        <v>18.488425889503631</v>
      </c>
      <c r="AA2" s="21">
        <f>cashflow!AE3</f>
        <v>22.186111067404358</v>
      </c>
      <c r="AB2" s="21">
        <f>cashflow!AF3</f>
        <v>26.62333328088523</v>
      </c>
      <c r="AC2" s="21">
        <f>cashflow!AG3</f>
        <v>31.947999937062274</v>
      </c>
      <c r="AD2" s="21">
        <f>cashflow!AH3</f>
        <v>38.337599924474731</v>
      </c>
      <c r="AE2" s="21">
        <f>cashflow!AI3</f>
        <v>46.005119909369675</v>
      </c>
      <c r="AF2" s="21">
        <f>cashflow!AJ3</f>
        <v>55.206143891243606</v>
      </c>
      <c r="AG2" s="21">
        <f>cashflow!AK3</f>
        <v>66.247372669492322</v>
      </c>
      <c r="AH2" s="21">
        <f>cashflow!AL3</f>
        <v>79.496847203390786</v>
      </c>
      <c r="AI2" s="21">
        <f>cashflow!AM3</f>
        <v>95.396216644068943</v>
      </c>
      <c r="AJ2" s="21">
        <f>cashflow!AN3</f>
        <v>114.47545997288273</v>
      </c>
      <c r="AK2" s="21">
        <f>cashflow!AO3</f>
        <v>137.37055196745928</v>
      </c>
    </row>
    <row r="3" spans="1:37">
      <c r="A3" s="21" t="s">
        <v>33</v>
      </c>
      <c r="B3" s="21">
        <f>cashflow!F4</f>
        <v>4</v>
      </c>
      <c r="C3" s="21">
        <f>cashflow!G4</f>
        <v>4.24</v>
      </c>
      <c r="D3" s="21">
        <f>cashflow!H4</f>
        <v>4.5007999999999999</v>
      </c>
      <c r="E3" s="21">
        <f>cashflow!I4</f>
        <v>4.7844160000000002</v>
      </c>
      <c r="F3" s="21">
        <f>cashflow!J4</f>
        <v>5.0930643200000016</v>
      </c>
      <c r="G3" s="21">
        <f>cashflow!K4</f>
        <v>5.429181606400002</v>
      </c>
      <c r="H3" s="21">
        <f>cashflow!L4</f>
        <v>5.7954468385280027</v>
      </c>
      <c r="I3" s="21">
        <f>cashflow!M4</f>
        <v>6.1948055352985634</v>
      </c>
      <c r="J3" s="21">
        <f>cashflow!N4</f>
        <v>6.6304963820045346</v>
      </c>
      <c r="K3" s="21">
        <f>cashflow!O4</f>
        <v>7.1060805192446264</v>
      </c>
      <c r="L3" s="21">
        <f>cashflow!P4</f>
        <v>7.6254737601895197</v>
      </c>
      <c r="M3" s="21">
        <f>cashflow!Q4</f>
        <v>8.1929820290093112</v>
      </c>
      <c r="N3" s="21">
        <f>cashflow!R4</f>
        <v>8.8133403425670984</v>
      </c>
      <c r="O3" s="21">
        <f>cashflow!S4</f>
        <v>9.4917556896938002</v>
      </c>
      <c r="P3" s="21">
        <f>cashflow!T4</f>
        <v>10.233954197790574</v>
      </c>
      <c r="Q3" s="21">
        <f>cashflow!U4</f>
        <v>11.046233015479572</v>
      </c>
      <c r="R3" s="21">
        <f>cashflow!V4</f>
        <v>11.935517382895668</v>
      </c>
      <c r="S3" s="21">
        <f>cashflow!W4</f>
        <v>12.909423408370738</v>
      </c>
      <c r="T3" s="21">
        <f>cashflow!X4</f>
        <v>13.976327122137025</v>
      </c>
      <c r="U3" s="21">
        <f>cashflow!Y4</f>
        <v>15.145440434738525</v>
      </c>
      <c r="V3" s="21">
        <f>cashflow!Z4</f>
        <v>16.426894690607931</v>
      </c>
      <c r="W3" s="21">
        <f>cashflow!AA4</f>
        <v>17.831832576312188</v>
      </c>
      <c r="X3" s="21">
        <f>cashflow!AB4</f>
        <v>19.372509218919738</v>
      </c>
      <c r="Y3" s="21">
        <f>cashflow!AC4</f>
        <v>21.062403393487575</v>
      </c>
      <c r="Z3" s="21">
        <f>cashflow!AD4</f>
        <v>22.916339850565709</v>
      </c>
      <c r="AA3" s="21">
        <f>cashflow!AE4</f>
        <v>24.950623875706242</v>
      </c>
      <c r="AB3" s="21">
        <f>cashflow!AF4</f>
        <v>27.183189304162511</v>
      </c>
      <c r="AC3" s="21">
        <f>cashflow!AG4</f>
        <v>29.63376133628212</v>
      </c>
      <c r="AD3" s="21">
        <f>cashflow!AH4</f>
        <v>32.32403563364776</v>
      </c>
      <c r="AE3" s="21">
        <f>cashflow!AI4</f>
        <v>35.277875324024713</v>
      </c>
      <c r="AF3" s="21">
        <f>cashflow!AJ4</f>
        <v>38.521527705979601</v>
      </c>
      <c r="AG3" s="21">
        <f>cashflow!AK4</f>
        <v>42.083862623121021</v>
      </c>
      <c r="AH3" s="21">
        <f>cashflow!AL4</f>
        <v>45.996634674907462</v>
      </c>
      <c r="AI3" s="21">
        <f>cashflow!AM4</f>
        <v>50.294771647662031</v>
      </c>
      <c r="AJ3" s="21">
        <f>cashflow!AN4</f>
        <v>55.016691787797328</v>
      </c>
      <c r="AK3" s="21">
        <f>cashflow!AO4</f>
        <v>60.204652801453541</v>
      </c>
    </row>
    <row r="4" spans="1:37">
      <c r="A4" s="21" t="s">
        <v>22</v>
      </c>
      <c r="B4" s="21">
        <f>cashflow!F6</f>
        <v>201</v>
      </c>
      <c r="C4" s="21">
        <f>cashflow!G6</f>
        <v>196.76</v>
      </c>
      <c r="D4" s="21">
        <f>cashflow!H6</f>
        <v>192.25919999999999</v>
      </c>
      <c r="E4" s="21">
        <f>cashflow!I6</f>
        <v>187.474784</v>
      </c>
      <c r="F4" s="21">
        <f>cashflow!J6</f>
        <v>182.38171968</v>
      </c>
      <c r="G4" s="21">
        <f>cashflow!K6</f>
        <v>176.95253807360001</v>
      </c>
      <c r="H4" s="21">
        <f>cashflow!L6</f>
        <v>171.15709123507202</v>
      </c>
      <c r="I4" s="21">
        <f>cashflow!M6</f>
        <v>164.96228569977345</v>
      </c>
      <c r="J4" s="21">
        <f>cashflow!N6</f>
        <v>159.33178931776891</v>
      </c>
      <c r="K4" s="21">
        <f>cashflow!O6</f>
        <v>153.42570879852428</v>
      </c>
      <c r="L4" s="21">
        <f>cashflow!P6</f>
        <v>147.24023503833476</v>
      </c>
      <c r="M4" s="21">
        <f>cashflow!Q6</f>
        <v>140.77525300932544</v>
      </c>
      <c r="N4" s="21">
        <f>cashflow!R6</f>
        <v>134.03551266675834</v>
      </c>
      <c r="O4" s="21">
        <f>cashflow!S6</f>
        <v>127.03207697706453</v>
      </c>
      <c r="P4" s="21">
        <f>cashflow!T6</f>
        <v>119.78410677927396</v>
      </c>
      <c r="Q4" s="21">
        <f>cashflow!U6</f>
        <v>112.32105456379438</v>
      </c>
      <c r="R4" s="21">
        <f>cashflow!V6</f>
        <v>104.68535414089871</v>
      </c>
      <c r="S4" s="21">
        <f>cashflow!W6</f>
        <v>96.935711084527966</v>
      </c>
      <c r="T4" s="21">
        <f>cashflow!X6</f>
        <v>89.151120384790943</v>
      </c>
      <c r="U4" s="21">
        <f>cashflow!Y6</f>
        <v>81.435763656932423</v>
      </c>
      <c r="V4" s="21">
        <f>cashflow!Z6</f>
        <v>73.924969414580488</v>
      </c>
      <c r="W4" s="21">
        <f>cashflow!AA6</f>
        <v>66.792457376175491</v>
      </c>
      <c r="X4" s="21">
        <f>cashflow!AB6</f>
        <v>60.259132802744389</v>
      </c>
      <c r="Y4" s="21">
        <f>cashflow!AC6</f>
        <v>54.603750983843177</v>
      </c>
      <c r="Z4" s="21">
        <f>cashflow!AD6</f>
        <v>50.175837022781096</v>
      </c>
      <c r="AA4" s="21">
        <f>cashflow!AE6</f>
        <v>47.411324214479208</v>
      </c>
      <c r="AB4" s="21">
        <f>cashflow!AF6</f>
        <v>46.851468191201931</v>
      </c>
      <c r="AC4" s="21">
        <f>cashflow!AG6</f>
        <v>49.165706791982089</v>
      </c>
      <c r="AD4" s="21">
        <f>cashflow!AH6</f>
        <v>55.179271082809059</v>
      </c>
      <c r="AE4" s="21">
        <f>cashflow!AI6</f>
        <v>65.906515668154015</v>
      </c>
      <c r="AF4" s="21">
        <f>cashflow!AJ6</f>
        <v>82.59113185341802</v>
      </c>
      <c r="AG4" s="21">
        <f>cashflow!AK6</f>
        <v>106.75464189978932</v>
      </c>
      <c r="AH4" s="21">
        <f>cashflow!AL6</f>
        <v>140.25485442827264</v>
      </c>
      <c r="AI4" s="21">
        <f>cashflow!AM6</f>
        <v>185.35629942467955</v>
      </c>
      <c r="AJ4" s="21">
        <f>cashflow!AN6</f>
        <v>244.81506760976495</v>
      </c>
      <c r="AK4" s="21">
        <f>cashflow!AO6</f>
        <v>321.9809667757707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O76"/>
  <sheetViews>
    <sheetView workbookViewId="0"/>
  </sheetViews>
  <sheetFormatPr baseColWidth="10" defaultRowHeight="14" x14ac:dyDescent="0"/>
  <cols>
    <col min="1" max="1" width="23" style="3" customWidth="1"/>
    <col min="2" max="4" width="7" style="3" customWidth="1"/>
    <col min="5" max="5" width="6.33203125" style="3" customWidth="1"/>
    <col min="6" max="6" width="7.1640625" style="72" customWidth="1"/>
    <col min="7" max="16" width="7.1640625" style="3" customWidth="1"/>
    <col min="17" max="17" width="7.1640625" style="59" customWidth="1"/>
    <col min="18" max="28" width="7.1640625" style="3" customWidth="1"/>
    <col min="29" max="29" width="7.1640625" style="59" customWidth="1"/>
    <col min="30" max="40" width="7.1640625" style="3" customWidth="1"/>
    <col min="41" max="41" width="7.1640625" style="59" customWidth="1"/>
    <col min="42" max="16384" width="10.83203125" style="3"/>
  </cols>
  <sheetData>
    <row r="1" spans="1:41" s="2" customFormat="1">
      <c r="A1" s="2" t="s">
        <v>28</v>
      </c>
      <c r="B1" s="3"/>
      <c r="C1" s="3"/>
      <c r="D1" s="3"/>
      <c r="F1" s="63">
        <v>2019</v>
      </c>
      <c r="G1" s="2">
        <f>F1</f>
        <v>2019</v>
      </c>
      <c r="H1" s="2">
        <f t="shared" ref="H1:Q1" si="0">G1</f>
        <v>2019</v>
      </c>
      <c r="I1" s="2">
        <f t="shared" si="0"/>
        <v>2019</v>
      </c>
      <c r="J1" s="2">
        <f t="shared" si="0"/>
        <v>2019</v>
      </c>
      <c r="K1" s="2">
        <f t="shared" si="0"/>
        <v>2019</v>
      </c>
      <c r="L1" s="2">
        <f t="shared" si="0"/>
        <v>2019</v>
      </c>
      <c r="M1" s="2">
        <f t="shared" si="0"/>
        <v>2019</v>
      </c>
      <c r="N1" s="2">
        <f t="shared" si="0"/>
        <v>2019</v>
      </c>
      <c r="O1" s="2">
        <f t="shared" si="0"/>
        <v>2019</v>
      </c>
      <c r="P1" s="2">
        <f t="shared" si="0"/>
        <v>2019</v>
      </c>
      <c r="Q1" s="51">
        <f t="shared" si="0"/>
        <v>2019</v>
      </c>
      <c r="R1" s="2">
        <v>2020</v>
      </c>
      <c r="S1" s="2">
        <f>R1</f>
        <v>2020</v>
      </c>
      <c r="T1" s="2">
        <f t="shared" ref="T1:AC1" si="1">S1</f>
        <v>2020</v>
      </c>
      <c r="U1" s="2">
        <f t="shared" si="1"/>
        <v>2020</v>
      </c>
      <c r="V1" s="2">
        <f t="shared" si="1"/>
        <v>2020</v>
      </c>
      <c r="W1" s="2">
        <f t="shared" si="1"/>
        <v>2020</v>
      </c>
      <c r="X1" s="2">
        <f t="shared" si="1"/>
        <v>2020</v>
      </c>
      <c r="Y1" s="2">
        <f t="shared" si="1"/>
        <v>2020</v>
      </c>
      <c r="Z1" s="2">
        <f t="shared" si="1"/>
        <v>2020</v>
      </c>
      <c r="AA1" s="2">
        <f t="shared" si="1"/>
        <v>2020</v>
      </c>
      <c r="AB1" s="2">
        <f t="shared" si="1"/>
        <v>2020</v>
      </c>
      <c r="AC1" s="51">
        <f t="shared" si="1"/>
        <v>2020</v>
      </c>
      <c r="AD1" s="2">
        <v>2021</v>
      </c>
      <c r="AE1" s="2">
        <f>AD1</f>
        <v>2021</v>
      </c>
      <c r="AF1" s="2">
        <f t="shared" ref="AF1:AO1" si="2">AE1</f>
        <v>2021</v>
      </c>
      <c r="AG1" s="2">
        <f t="shared" si="2"/>
        <v>2021</v>
      </c>
      <c r="AH1" s="2">
        <f t="shared" si="2"/>
        <v>2021</v>
      </c>
      <c r="AI1" s="2">
        <f t="shared" si="2"/>
        <v>2021</v>
      </c>
      <c r="AJ1" s="2">
        <f t="shared" si="2"/>
        <v>2021</v>
      </c>
      <c r="AK1" s="2">
        <f t="shared" si="2"/>
        <v>2021</v>
      </c>
      <c r="AL1" s="2">
        <f t="shared" si="2"/>
        <v>2021</v>
      </c>
      <c r="AM1" s="2">
        <f t="shared" si="2"/>
        <v>2021</v>
      </c>
      <c r="AN1" s="2">
        <f t="shared" si="2"/>
        <v>2021</v>
      </c>
      <c r="AO1" s="51">
        <f t="shared" si="2"/>
        <v>2021</v>
      </c>
    </row>
    <row r="2" spans="1:41" s="4" customFormat="1">
      <c r="B2" s="22">
        <v>2019</v>
      </c>
      <c r="C2" s="22">
        <v>2020</v>
      </c>
      <c r="D2" s="22">
        <v>2021</v>
      </c>
      <c r="F2" s="6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L2" s="4" t="s">
        <v>8</v>
      </c>
      <c r="M2" s="4" t="s">
        <v>9</v>
      </c>
      <c r="N2" s="4" t="s">
        <v>10</v>
      </c>
      <c r="O2" s="4" t="s">
        <v>11</v>
      </c>
      <c r="P2" s="4" t="s">
        <v>0</v>
      </c>
      <c r="Q2" s="52" t="s">
        <v>1</v>
      </c>
      <c r="R2" s="5" t="s">
        <v>2</v>
      </c>
      <c r="S2" s="5" t="s">
        <v>3</v>
      </c>
      <c r="T2" s="5" t="s">
        <v>4</v>
      </c>
      <c r="U2" s="5" t="s">
        <v>5</v>
      </c>
      <c r="V2" s="5" t="s">
        <v>6</v>
      </c>
      <c r="W2" s="5" t="s">
        <v>7</v>
      </c>
      <c r="X2" s="5" t="s">
        <v>8</v>
      </c>
      <c r="Y2" s="5" t="s">
        <v>9</v>
      </c>
      <c r="Z2" s="5" t="s">
        <v>10</v>
      </c>
      <c r="AA2" s="5" t="s">
        <v>11</v>
      </c>
      <c r="AB2" s="5" t="s">
        <v>0</v>
      </c>
      <c r="AC2" s="76" t="s">
        <v>1</v>
      </c>
      <c r="AD2" s="5" t="s">
        <v>2</v>
      </c>
      <c r="AE2" s="5" t="s">
        <v>3</v>
      </c>
      <c r="AF2" s="5" t="s">
        <v>4</v>
      </c>
      <c r="AG2" s="5" t="s">
        <v>5</v>
      </c>
      <c r="AH2" s="5" t="s">
        <v>6</v>
      </c>
      <c r="AI2" s="5" t="s">
        <v>7</v>
      </c>
      <c r="AJ2" s="5" t="s">
        <v>8</v>
      </c>
      <c r="AK2" s="5" t="s">
        <v>9</v>
      </c>
      <c r="AL2" s="5" t="s">
        <v>10</v>
      </c>
      <c r="AM2" s="5" t="s">
        <v>11</v>
      </c>
      <c r="AN2" s="5" t="s">
        <v>0</v>
      </c>
      <c r="AO2" s="76" t="s">
        <v>1</v>
      </c>
    </row>
    <row r="3" spans="1:41" s="24" customFormat="1">
      <c r="A3" s="24" t="s">
        <v>14</v>
      </c>
      <c r="B3" s="24">
        <f>SUM(F3:Q3)</f>
        <v>205.36799999999999</v>
      </c>
      <c r="C3" s="24">
        <f>SUM(R3:AC3)</f>
        <v>82.074129447518189</v>
      </c>
      <c r="D3" s="24">
        <f>SUM(AD3:AO3)</f>
        <v>731.78118235723764</v>
      </c>
      <c r="F3" s="65">
        <f>F8</f>
        <v>200</v>
      </c>
      <c r="G3" s="24">
        <f t="shared" ref="G3:S3" si="3">G8</f>
        <v>0</v>
      </c>
      <c r="H3" s="24">
        <f t="shared" si="3"/>
        <v>0</v>
      </c>
      <c r="I3" s="24">
        <f t="shared" si="3"/>
        <v>0</v>
      </c>
      <c r="J3" s="24">
        <f t="shared" si="3"/>
        <v>0</v>
      </c>
      <c r="K3" s="24">
        <f t="shared" si="3"/>
        <v>0</v>
      </c>
      <c r="L3" s="24">
        <f t="shared" si="3"/>
        <v>0</v>
      </c>
      <c r="M3" s="24">
        <f t="shared" si="3"/>
        <v>0</v>
      </c>
      <c r="N3" s="24">
        <f t="shared" si="3"/>
        <v>1</v>
      </c>
      <c r="O3" s="24">
        <f t="shared" si="3"/>
        <v>1.2</v>
      </c>
      <c r="P3" s="24">
        <f t="shared" si="3"/>
        <v>1.44</v>
      </c>
      <c r="Q3" s="53">
        <f t="shared" si="3"/>
        <v>1.728</v>
      </c>
      <c r="R3" s="24">
        <f t="shared" si="3"/>
        <v>2.0735999999999999</v>
      </c>
      <c r="S3" s="24">
        <f t="shared" si="3"/>
        <v>2.4883199999999999</v>
      </c>
      <c r="T3" s="24">
        <f t="shared" ref="T3:AO3" si="4">T8</f>
        <v>2.9859839999999997</v>
      </c>
      <c r="U3" s="24">
        <f t="shared" si="4"/>
        <v>3.5831807999999996</v>
      </c>
      <c r="V3" s="24">
        <f t="shared" si="4"/>
        <v>4.2998169599999994</v>
      </c>
      <c r="W3" s="24">
        <f t="shared" si="4"/>
        <v>5.1597803519999994</v>
      </c>
      <c r="X3" s="24">
        <f t="shared" si="4"/>
        <v>6.1917364223999991</v>
      </c>
      <c r="Y3" s="24">
        <f t="shared" si="4"/>
        <v>7.4300837068799988</v>
      </c>
      <c r="Z3" s="24">
        <f t="shared" si="4"/>
        <v>8.9161004482559978</v>
      </c>
      <c r="AA3" s="24">
        <f t="shared" si="4"/>
        <v>10.699320537907196</v>
      </c>
      <c r="AB3" s="24">
        <f t="shared" si="4"/>
        <v>12.839184645488634</v>
      </c>
      <c r="AC3" s="53">
        <f t="shared" si="4"/>
        <v>15.407021574586361</v>
      </c>
      <c r="AD3" s="24">
        <f t="shared" si="4"/>
        <v>18.488425889503631</v>
      </c>
      <c r="AE3" s="24">
        <f t="shared" si="4"/>
        <v>22.186111067404358</v>
      </c>
      <c r="AF3" s="24">
        <f t="shared" si="4"/>
        <v>26.62333328088523</v>
      </c>
      <c r="AG3" s="24">
        <f t="shared" si="4"/>
        <v>31.947999937062274</v>
      </c>
      <c r="AH3" s="24">
        <f t="shared" si="4"/>
        <v>38.337599924474731</v>
      </c>
      <c r="AI3" s="24">
        <f t="shared" si="4"/>
        <v>46.005119909369675</v>
      </c>
      <c r="AJ3" s="24">
        <f t="shared" si="4"/>
        <v>55.206143891243606</v>
      </c>
      <c r="AK3" s="24">
        <f t="shared" si="4"/>
        <v>66.247372669492322</v>
      </c>
      <c r="AL3" s="24">
        <f t="shared" si="4"/>
        <v>79.496847203390786</v>
      </c>
      <c r="AM3" s="24">
        <f t="shared" si="4"/>
        <v>95.396216644068943</v>
      </c>
      <c r="AN3" s="24">
        <f t="shared" si="4"/>
        <v>114.47545997288273</v>
      </c>
      <c r="AO3" s="53">
        <f t="shared" si="4"/>
        <v>137.37055196745928</v>
      </c>
    </row>
    <row r="4" spans="1:41" s="26" customFormat="1">
      <c r="A4" s="26" t="s">
        <v>13</v>
      </c>
      <c r="B4" s="26">
        <f>SUM(F4:Q4)</f>
        <v>69.59274699067457</v>
      </c>
      <c r="C4" s="26">
        <f>SUM(R4:AC4)</f>
        <v>168.24563147300043</v>
      </c>
      <c r="D4" s="26">
        <f>SUM(AD4:AO4)</f>
        <v>464.40396656531004</v>
      </c>
      <c r="F4" s="66">
        <f>F13</f>
        <v>4</v>
      </c>
      <c r="G4" s="26">
        <f t="shared" ref="G4:S4" si="5">G13</f>
        <v>4.24</v>
      </c>
      <c r="H4" s="26">
        <f t="shared" si="5"/>
        <v>4.5007999999999999</v>
      </c>
      <c r="I4" s="26">
        <f t="shared" si="5"/>
        <v>4.7844160000000002</v>
      </c>
      <c r="J4" s="26">
        <f t="shared" si="5"/>
        <v>5.0930643200000016</v>
      </c>
      <c r="K4" s="26">
        <f t="shared" si="5"/>
        <v>5.429181606400002</v>
      </c>
      <c r="L4" s="26">
        <f t="shared" si="5"/>
        <v>5.7954468385280027</v>
      </c>
      <c r="M4" s="26">
        <f t="shared" si="5"/>
        <v>6.1948055352985634</v>
      </c>
      <c r="N4" s="26">
        <f t="shared" si="5"/>
        <v>6.6304963820045346</v>
      </c>
      <c r="O4" s="26">
        <f t="shared" si="5"/>
        <v>7.1060805192446264</v>
      </c>
      <c r="P4" s="26">
        <f t="shared" si="5"/>
        <v>7.6254737601895197</v>
      </c>
      <c r="Q4" s="54">
        <f t="shared" si="5"/>
        <v>8.1929820290093112</v>
      </c>
      <c r="R4" s="26">
        <f t="shared" si="5"/>
        <v>8.8133403425670984</v>
      </c>
      <c r="S4" s="26">
        <f t="shared" si="5"/>
        <v>9.4917556896938002</v>
      </c>
      <c r="T4" s="26">
        <f t="shared" ref="T4:AO4" si="6">T13</f>
        <v>10.233954197790574</v>
      </c>
      <c r="U4" s="26">
        <f t="shared" si="6"/>
        <v>11.046233015479572</v>
      </c>
      <c r="V4" s="26">
        <f t="shared" si="6"/>
        <v>11.935517382895668</v>
      </c>
      <c r="W4" s="26">
        <f t="shared" si="6"/>
        <v>12.909423408370738</v>
      </c>
      <c r="X4" s="26">
        <f t="shared" si="6"/>
        <v>13.976327122137025</v>
      </c>
      <c r="Y4" s="26">
        <f t="shared" si="6"/>
        <v>15.145440434738525</v>
      </c>
      <c r="Z4" s="26">
        <f t="shared" si="6"/>
        <v>16.426894690607931</v>
      </c>
      <c r="AA4" s="26">
        <f t="shared" si="6"/>
        <v>17.831832576312188</v>
      </c>
      <c r="AB4" s="26">
        <f t="shared" si="6"/>
        <v>19.372509218919738</v>
      </c>
      <c r="AC4" s="54">
        <f t="shared" si="6"/>
        <v>21.062403393487575</v>
      </c>
      <c r="AD4" s="26">
        <f t="shared" si="6"/>
        <v>22.916339850565709</v>
      </c>
      <c r="AE4" s="26">
        <f t="shared" si="6"/>
        <v>24.950623875706242</v>
      </c>
      <c r="AF4" s="26">
        <f t="shared" si="6"/>
        <v>27.183189304162511</v>
      </c>
      <c r="AG4" s="26">
        <f t="shared" si="6"/>
        <v>29.63376133628212</v>
      </c>
      <c r="AH4" s="26">
        <f t="shared" si="6"/>
        <v>32.32403563364776</v>
      </c>
      <c r="AI4" s="26">
        <f t="shared" si="6"/>
        <v>35.277875324024713</v>
      </c>
      <c r="AJ4" s="26">
        <f t="shared" si="6"/>
        <v>38.521527705979601</v>
      </c>
      <c r="AK4" s="26">
        <f t="shared" si="6"/>
        <v>42.083862623121021</v>
      </c>
      <c r="AL4" s="26">
        <f t="shared" si="6"/>
        <v>45.996634674907462</v>
      </c>
      <c r="AM4" s="26">
        <f t="shared" si="6"/>
        <v>50.294771647662031</v>
      </c>
      <c r="AN4" s="26">
        <f t="shared" si="6"/>
        <v>55.016691787797328</v>
      </c>
      <c r="AO4" s="54">
        <f t="shared" si="6"/>
        <v>60.204652801453541</v>
      </c>
    </row>
    <row r="5" spans="1:41" s="6" customFormat="1">
      <c r="A5" s="6" t="s">
        <v>15</v>
      </c>
      <c r="B5" s="6">
        <f>SUM(F5:Q5)</f>
        <v>135.77525300932544</v>
      </c>
      <c r="C5" s="6">
        <f>SUM(R5:AC5)</f>
        <v>-86.171502025482241</v>
      </c>
      <c r="D5" s="6">
        <f>SUM(AD5:AO5)</f>
        <v>267.37721579192754</v>
      </c>
      <c r="F5" s="67">
        <f>F3-F4</f>
        <v>196</v>
      </c>
      <c r="G5" s="6">
        <f t="shared" ref="G5:S5" si="7">G3-G4</f>
        <v>-4.24</v>
      </c>
      <c r="H5" s="6">
        <f t="shared" si="7"/>
        <v>-4.5007999999999999</v>
      </c>
      <c r="I5" s="6">
        <f t="shared" si="7"/>
        <v>-4.7844160000000002</v>
      </c>
      <c r="J5" s="6">
        <f t="shared" si="7"/>
        <v>-5.0930643200000016</v>
      </c>
      <c r="K5" s="6">
        <f t="shared" si="7"/>
        <v>-5.429181606400002</v>
      </c>
      <c r="L5" s="6">
        <f t="shared" si="7"/>
        <v>-5.7954468385280027</v>
      </c>
      <c r="M5" s="6">
        <f t="shared" si="7"/>
        <v>-6.1948055352985634</v>
      </c>
      <c r="N5" s="6">
        <f t="shared" si="7"/>
        <v>-5.6304963820045346</v>
      </c>
      <c r="O5" s="6">
        <f t="shared" si="7"/>
        <v>-5.9060805192446262</v>
      </c>
      <c r="P5" s="6">
        <f t="shared" si="7"/>
        <v>-6.1854737601895202</v>
      </c>
      <c r="Q5" s="55">
        <f t="shared" si="7"/>
        <v>-6.4649820290093114</v>
      </c>
      <c r="R5" s="6">
        <f>R3-R4</f>
        <v>-6.7397403425670985</v>
      </c>
      <c r="S5" s="6">
        <f t="shared" si="7"/>
        <v>-7.0034356896938004</v>
      </c>
      <c r="T5" s="6">
        <f t="shared" ref="T5:AO5" si="8">T3-T4</f>
        <v>-7.2479701977905737</v>
      </c>
      <c r="U5" s="6">
        <f t="shared" si="8"/>
        <v>-7.4630522154795731</v>
      </c>
      <c r="V5" s="6">
        <f t="shared" si="8"/>
        <v>-7.6357004228956686</v>
      </c>
      <c r="W5" s="6">
        <f t="shared" si="8"/>
        <v>-7.749643056370739</v>
      </c>
      <c r="X5" s="6">
        <f t="shared" si="8"/>
        <v>-7.7845906997370262</v>
      </c>
      <c r="Y5" s="6">
        <f t="shared" si="8"/>
        <v>-7.7153567278585262</v>
      </c>
      <c r="Z5" s="6">
        <f t="shared" si="8"/>
        <v>-7.5107942423519329</v>
      </c>
      <c r="AA5" s="6">
        <f t="shared" si="8"/>
        <v>-7.1325120384049914</v>
      </c>
      <c r="AB5" s="6">
        <f t="shared" si="8"/>
        <v>-6.5333245734311038</v>
      </c>
      <c r="AC5" s="55">
        <f t="shared" si="8"/>
        <v>-5.6553818189012137</v>
      </c>
      <c r="AD5" s="6">
        <f t="shared" si="8"/>
        <v>-4.4279139610620781</v>
      </c>
      <c r="AE5" s="6">
        <f t="shared" si="8"/>
        <v>-2.764512808301884</v>
      </c>
      <c r="AF5" s="6">
        <f t="shared" si="8"/>
        <v>-0.55985602327728046</v>
      </c>
      <c r="AG5" s="6">
        <f t="shared" si="8"/>
        <v>2.3142386007801541</v>
      </c>
      <c r="AH5" s="6">
        <f t="shared" si="8"/>
        <v>6.0135642908269702</v>
      </c>
      <c r="AI5" s="6">
        <f t="shared" si="8"/>
        <v>10.727244585344963</v>
      </c>
      <c r="AJ5" s="6">
        <f t="shared" si="8"/>
        <v>16.684616185264005</v>
      </c>
      <c r="AK5" s="6">
        <f t="shared" si="8"/>
        <v>24.1635100463713</v>
      </c>
      <c r="AL5" s="6">
        <f t="shared" si="8"/>
        <v>33.500212528483324</v>
      </c>
      <c r="AM5" s="6">
        <f t="shared" si="8"/>
        <v>45.101444996406912</v>
      </c>
      <c r="AN5" s="6">
        <f t="shared" si="8"/>
        <v>59.458768185085404</v>
      </c>
      <c r="AO5" s="55">
        <f t="shared" si="8"/>
        <v>77.165899166005744</v>
      </c>
    </row>
    <row r="6" spans="1:41" s="7" customFormat="1">
      <c r="A6" s="7" t="s">
        <v>12</v>
      </c>
      <c r="E6" s="50">
        <v>5</v>
      </c>
      <c r="F6" s="68">
        <f>E6+F5</f>
        <v>201</v>
      </c>
      <c r="G6" s="7">
        <f t="shared" ref="G6:S6" si="9">F6+G5</f>
        <v>196.76</v>
      </c>
      <c r="H6" s="7">
        <f t="shared" si="9"/>
        <v>192.25919999999999</v>
      </c>
      <c r="I6" s="7">
        <f t="shared" si="9"/>
        <v>187.474784</v>
      </c>
      <c r="J6" s="7">
        <f t="shared" si="9"/>
        <v>182.38171968</v>
      </c>
      <c r="K6" s="7">
        <f t="shared" si="9"/>
        <v>176.95253807360001</v>
      </c>
      <c r="L6" s="7">
        <f t="shared" si="9"/>
        <v>171.15709123507202</v>
      </c>
      <c r="M6" s="7">
        <f t="shared" si="9"/>
        <v>164.96228569977345</v>
      </c>
      <c r="N6" s="7">
        <f t="shared" si="9"/>
        <v>159.33178931776891</v>
      </c>
      <c r="O6" s="7">
        <f t="shared" si="9"/>
        <v>153.42570879852428</v>
      </c>
      <c r="P6" s="7">
        <f t="shared" si="9"/>
        <v>147.24023503833476</v>
      </c>
      <c r="Q6" s="56">
        <f t="shared" si="9"/>
        <v>140.77525300932544</v>
      </c>
      <c r="R6" s="7">
        <f>Q6+R5</f>
        <v>134.03551266675834</v>
      </c>
      <c r="S6" s="7">
        <f t="shared" si="9"/>
        <v>127.03207697706453</v>
      </c>
      <c r="T6" s="7">
        <f t="shared" ref="T6" si="10">S6+T5</f>
        <v>119.78410677927396</v>
      </c>
      <c r="U6" s="7">
        <f t="shared" ref="U6" si="11">T6+U5</f>
        <v>112.32105456379438</v>
      </c>
      <c r="V6" s="7">
        <f t="shared" ref="V6" si="12">U6+V5</f>
        <v>104.68535414089871</v>
      </c>
      <c r="W6" s="7">
        <f t="shared" ref="W6" si="13">V6+W5</f>
        <v>96.935711084527966</v>
      </c>
      <c r="X6" s="7">
        <f t="shared" ref="X6" si="14">W6+X5</f>
        <v>89.151120384790943</v>
      </c>
      <c r="Y6" s="7">
        <f t="shared" ref="Y6" si="15">X6+Y5</f>
        <v>81.435763656932423</v>
      </c>
      <c r="Z6" s="7">
        <f t="shared" ref="Z6" si="16">Y6+Z5</f>
        <v>73.924969414580488</v>
      </c>
      <c r="AA6" s="7">
        <f t="shared" ref="AA6" si="17">Z6+AA5</f>
        <v>66.792457376175491</v>
      </c>
      <c r="AB6" s="7">
        <f t="shared" ref="AB6" si="18">AA6+AB5</f>
        <v>60.259132802744389</v>
      </c>
      <c r="AC6" s="56">
        <f t="shared" ref="AC6" si="19">AB6+AC5</f>
        <v>54.603750983843177</v>
      </c>
      <c r="AD6" s="7">
        <f>AC6+AD5</f>
        <v>50.175837022781096</v>
      </c>
      <c r="AE6" s="7">
        <f t="shared" ref="AE6" si="20">AD6+AE5</f>
        <v>47.411324214479208</v>
      </c>
      <c r="AF6" s="7">
        <f t="shared" ref="AF6" si="21">AE6+AF5</f>
        <v>46.851468191201931</v>
      </c>
      <c r="AG6" s="7">
        <f t="shared" ref="AG6" si="22">AF6+AG5</f>
        <v>49.165706791982089</v>
      </c>
      <c r="AH6" s="7">
        <f t="shared" ref="AH6" si="23">AG6+AH5</f>
        <v>55.179271082809059</v>
      </c>
      <c r="AI6" s="7">
        <f t="shared" ref="AI6" si="24">AH6+AI5</f>
        <v>65.906515668154015</v>
      </c>
      <c r="AJ6" s="7">
        <f t="shared" ref="AJ6" si="25">AI6+AJ5</f>
        <v>82.59113185341802</v>
      </c>
      <c r="AK6" s="7">
        <f t="shared" ref="AK6" si="26">AJ6+AK5</f>
        <v>106.75464189978932</v>
      </c>
      <c r="AL6" s="7">
        <f t="shared" ref="AL6" si="27">AK6+AL5</f>
        <v>140.25485442827264</v>
      </c>
      <c r="AM6" s="7">
        <f t="shared" ref="AM6" si="28">AL6+AM5</f>
        <v>185.35629942467955</v>
      </c>
      <c r="AN6" s="7">
        <f t="shared" ref="AN6" si="29">AM6+AN5</f>
        <v>244.81506760976495</v>
      </c>
      <c r="AO6" s="56">
        <f t="shared" ref="AO6" si="30">AN6+AO5</f>
        <v>321.9809667757707</v>
      </c>
    </row>
    <row r="8" spans="1:41" s="23" customFormat="1">
      <c r="A8" s="23" t="s">
        <v>14</v>
      </c>
      <c r="B8" s="23">
        <f>SUM(F8:Q8)</f>
        <v>205.36799999999999</v>
      </c>
      <c r="C8" s="23">
        <f>SUM(R8:AC8)</f>
        <v>82.074129447518189</v>
      </c>
      <c r="D8" s="23">
        <f>SUM(AD8:AO8)</f>
        <v>731.78118235723764</v>
      </c>
      <c r="F8" s="69">
        <f>SUM(F9:F12)</f>
        <v>200</v>
      </c>
      <c r="G8" s="23">
        <f>SUM(G9:G12)</f>
        <v>0</v>
      </c>
      <c r="H8" s="23">
        <f>SUM(H9:H12)</f>
        <v>0</v>
      </c>
      <c r="I8" s="23">
        <f>SUM(I9:I12)</f>
        <v>0</v>
      </c>
      <c r="J8" s="23">
        <f>SUM(J9:J12)</f>
        <v>0</v>
      </c>
      <c r="K8" s="23">
        <f>SUM(K9:K12)</f>
        <v>0</v>
      </c>
      <c r="L8" s="23">
        <f>SUM(L9:L12)</f>
        <v>0</v>
      </c>
      <c r="M8" s="23">
        <f>SUM(M9:M12)</f>
        <v>0</v>
      </c>
      <c r="N8" s="23">
        <f>SUM(N9:N12)</f>
        <v>1</v>
      </c>
      <c r="O8" s="23">
        <f>SUM(O9:O12)</f>
        <v>1.2</v>
      </c>
      <c r="P8" s="23">
        <f>SUM(P9:P12)</f>
        <v>1.44</v>
      </c>
      <c r="Q8" s="57">
        <f>SUM(Q9:Q12)</f>
        <v>1.728</v>
      </c>
      <c r="R8" s="23">
        <f>SUM(R9:R12)</f>
        <v>2.0735999999999999</v>
      </c>
      <c r="S8" s="23">
        <f>SUM(S9:S12)</f>
        <v>2.4883199999999999</v>
      </c>
      <c r="T8" s="23">
        <f>SUM(T9:T12)</f>
        <v>2.9859839999999997</v>
      </c>
      <c r="U8" s="23">
        <f>SUM(U9:U12)</f>
        <v>3.5831807999999996</v>
      </c>
      <c r="V8" s="23">
        <f>SUM(V9:V12)</f>
        <v>4.2998169599999994</v>
      </c>
      <c r="W8" s="23">
        <f>SUM(W9:W12)</f>
        <v>5.1597803519999994</v>
      </c>
      <c r="X8" s="23">
        <f>SUM(X9:X12)</f>
        <v>6.1917364223999991</v>
      </c>
      <c r="Y8" s="23">
        <f>SUM(Y9:Y12)</f>
        <v>7.4300837068799988</v>
      </c>
      <c r="Z8" s="23">
        <f>SUM(Z9:Z12)</f>
        <v>8.9161004482559978</v>
      </c>
      <c r="AA8" s="23">
        <f>SUM(AA9:AA12)</f>
        <v>10.699320537907196</v>
      </c>
      <c r="AB8" s="23">
        <f>SUM(AB9:AB12)</f>
        <v>12.839184645488634</v>
      </c>
      <c r="AC8" s="57">
        <f>SUM(AC9:AC12)</f>
        <v>15.407021574586361</v>
      </c>
      <c r="AD8" s="23">
        <f>SUM(AD9:AD12)</f>
        <v>18.488425889503631</v>
      </c>
      <c r="AE8" s="23">
        <f>SUM(AE9:AE12)</f>
        <v>22.186111067404358</v>
      </c>
      <c r="AF8" s="23">
        <f>SUM(AF9:AF12)</f>
        <v>26.62333328088523</v>
      </c>
      <c r="AG8" s="23">
        <f>SUM(AG9:AG12)</f>
        <v>31.947999937062274</v>
      </c>
      <c r="AH8" s="23">
        <f>SUM(AH9:AH12)</f>
        <v>38.337599924474731</v>
      </c>
      <c r="AI8" s="23">
        <f>SUM(AI9:AI12)</f>
        <v>46.005119909369675</v>
      </c>
      <c r="AJ8" s="23">
        <f>SUM(AJ9:AJ12)</f>
        <v>55.206143891243606</v>
      </c>
      <c r="AK8" s="23">
        <f>SUM(AK9:AK12)</f>
        <v>66.247372669492322</v>
      </c>
      <c r="AL8" s="23">
        <f>SUM(AL9:AL12)</f>
        <v>79.496847203390786</v>
      </c>
      <c r="AM8" s="23">
        <f>SUM(AM9:AM12)</f>
        <v>95.396216644068943</v>
      </c>
      <c r="AN8" s="23">
        <f>SUM(AN9:AN12)</f>
        <v>114.47545997288273</v>
      </c>
      <c r="AO8" s="57">
        <f>SUM(AO9:AO12)</f>
        <v>137.37055196745928</v>
      </c>
    </row>
    <row r="9" spans="1:41" s="24" customFormat="1">
      <c r="F9" s="65"/>
      <c r="Q9" s="53"/>
      <c r="AC9" s="53"/>
      <c r="AO9" s="53"/>
    </row>
    <row r="10" spans="1:41" s="24" customFormat="1">
      <c r="A10" s="24" t="s">
        <v>26</v>
      </c>
      <c r="B10" s="24">
        <f>SUM(F10:Q10)</f>
        <v>200</v>
      </c>
      <c r="C10" s="24">
        <f>SUM(R10:AC10)</f>
        <v>0</v>
      </c>
      <c r="D10" s="24">
        <f>SUM(AD10:AO10)</f>
        <v>0</v>
      </c>
      <c r="F10" s="70">
        <v>200</v>
      </c>
      <c r="Q10" s="53"/>
      <c r="AC10" s="53"/>
      <c r="AO10" s="53"/>
    </row>
    <row r="11" spans="1:41" s="24" customFormat="1">
      <c r="A11" s="24" t="s">
        <v>27</v>
      </c>
      <c r="B11" s="24">
        <f>SUM(F11:Q11)</f>
        <v>5.3680000000000003</v>
      </c>
      <c r="C11" s="24">
        <f>SUM(R11:AC11)</f>
        <v>82.074129447518189</v>
      </c>
      <c r="D11" s="24">
        <f>SUM(AD11:AO11)</f>
        <v>731.78118235723764</v>
      </c>
      <c r="E11" s="83">
        <v>0.2</v>
      </c>
      <c r="F11" s="65"/>
      <c r="N11" s="24">
        <v>1</v>
      </c>
      <c r="O11" s="24">
        <f>N11*(1+$E$11)</f>
        <v>1.2</v>
      </c>
      <c r="P11" s="24">
        <f t="shared" ref="P11:AO11" si="31">O11*(1+$E$11)</f>
        <v>1.44</v>
      </c>
      <c r="Q11" s="24">
        <f t="shared" si="31"/>
        <v>1.728</v>
      </c>
      <c r="R11" s="24">
        <f t="shared" si="31"/>
        <v>2.0735999999999999</v>
      </c>
      <c r="S11" s="24">
        <f t="shared" si="31"/>
        <v>2.4883199999999999</v>
      </c>
      <c r="T11" s="24">
        <f t="shared" si="31"/>
        <v>2.9859839999999997</v>
      </c>
      <c r="U11" s="24">
        <f t="shared" si="31"/>
        <v>3.5831807999999996</v>
      </c>
      <c r="V11" s="24">
        <f t="shared" si="31"/>
        <v>4.2998169599999994</v>
      </c>
      <c r="W11" s="24">
        <f t="shared" si="31"/>
        <v>5.1597803519999994</v>
      </c>
      <c r="X11" s="24">
        <f t="shared" si="31"/>
        <v>6.1917364223999991</v>
      </c>
      <c r="Y11" s="24">
        <f t="shared" si="31"/>
        <v>7.4300837068799988</v>
      </c>
      <c r="Z11" s="24">
        <f t="shared" si="31"/>
        <v>8.9161004482559978</v>
      </c>
      <c r="AA11" s="24">
        <f t="shared" si="31"/>
        <v>10.699320537907196</v>
      </c>
      <c r="AB11" s="24">
        <f t="shared" si="31"/>
        <v>12.839184645488634</v>
      </c>
      <c r="AC11" s="24">
        <f t="shared" si="31"/>
        <v>15.407021574586361</v>
      </c>
      <c r="AD11" s="24">
        <f t="shared" si="31"/>
        <v>18.488425889503631</v>
      </c>
      <c r="AE11" s="24">
        <f t="shared" si="31"/>
        <v>22.186111067404358</v>
      </c>
      <c r="AF11" s="24">
        <f t="shared" si="31"/>
        <v>26.62333328088523</v>
      </c>
      <c r="AG11" s="24">
        <f t="shared" si="31"/>
        <v>31.947999937062274</v>
      </c>
      <c r="AH11" s="24">
        <f t="shared" si="31"/>
        <v>38.337599924474731</v>
      </c>
      <c r="AI11" s="24">
        <f t="shared" si="31"/>
        <v>46.005119909369675</v>
      </c>
      <c r="AJ11" s="24">
        <f t="shared" si="31"/>
        <v>55.206143891243606</v>
      </c>
      <c r="AK11" s="24">
        <f t="shared" si="31"/>
        <v>66.247372669492322</v>
      </c>
      <c r="AL11" s="24">
        <f t="shared" si="31"/>
        <v>79.496847203390786</v>
      </c>
      <c r="AM11" s="24">
        <f t="shared" si="31"/>
        <v>95.396216644068943</v>
      </c>
      <c r="AN11" s="24">
        <f t="shared" si="31"/>
        <v>114.47545997288273</v>
      </c>
      <c r="AO11" s="24">
        <f t="shared" si="31"/>
        <v>137.37055196745928</v>
      </c>
    </row>
    <row r="13" spans="1:41" s="25" customFormat="1">
      <c r="A13" s="25" t="s">
        <v>13</v>
      </c>
      <c r="B13" s="25">
        <f>SUM(F13:Q13)</f>
        <v>69.59274699067457</v>
      </c>
      <c r="C13" s="25">
        <f>SUM(R13:AC13)</f>
        <v>168.24563147300043</v>
      </c>
      <c r="D13" s="25">
        <f>SUM(AD13:AO13)</f>
        <v>464.40396656531004</v>
      </c>
      <c r="F13" s="71">
        <f>SUM(F14:F16)</f>
        <v>4</v>
      </c>
      <c r="G13" s="25">
        <f>SUM(G14:G16)</f>
        <v>4.24</v>
      </c>
      <c r="H13" s="25">
        <f>SUM(H14:H16)</f>
        <v>4.5007999999999999</v>
      </c>
      <c r="I13" s="25">
        <f>SUM(I14:I16)</f>
        <v>4.7844160000000002</v>
      </c>
      <c r="J13" s="25">
        <f>SUM(J14:J16)</f>
        <v>5.0930643200000016</v>
      </c>
      <c r="K13" s="25">
        <f>SUM(K14:K16)</f>
        <v>5.429181606400002</v>
      </c>
      <c r="L13" s="25">
        <f>SUM(L14:L16)</f>
        <v>5.7954468385280027</v>
      </c>
      <c r="M13" s="25">
        <f>SUM(M14:M16)</f>
        <v>6.1948055352985634</v>
      </c>
      <c r="N13" s="25">
        <f>SUM(N14:N16)</f>
        <v>6.6304963820045346</v>
      </c>
      <c r="O13" s="25">
        <f>SUM(O14:O16)</f>
        <v>7.1060805192446264</v>
      </c>
      <c r="P13" s="25">
        <f>SUM(P14:P16)</f>
        <v>7.6254737601895197</v>
      </c>
      <c r="Q13" s="58">
        <f>SUM(Q14:Q16)</f>
        <v>8.1929820290093112</v>
      </c>
      <c r="R13" s="25">
        <f>SUM(R14:R16)</f>
        <v>8.8133403425670984</v>
      </c>
      <c r="S13" s="25">
        <f>SUM(S14:S16)</f>
        <v>9.4917556896938002</v>
      </c>
      <c r="T13" s="25">
        <f>SUM(T14:T16)</f>
        <v>10.233954197790574</v>
      </c>
      <c r="U13" s="25">
        <f>SUM(U14:U16)</f>
        <v>11.046233015479572</v>
      </c>
      <c r="V13" s="25">
        <f>SUM(V14:V16)</f>
        <v>11.935517382895668</v>
      </c>
      <c r="W13" s="25">
        <f>SUM(W14:W16)</f>
        <v>12.909423408370738</v>
      </c>
      <c r="X13" s="25">
        <f>SUM(X14:X16)</f>
        <v>13.976327122137025</v>
      </c>
      <c r="Y13" s="25">
        <f>SUM(Y14:Y16)</f>
        <v>15.145440434738525</v>
      </c>
      <c r="Z13" s="25">
        <f>SUM(Z14:Z16)</f>
        <v>16.426894690607931</v>
      </c>
      <c r="AA13" s="25">
        <f>SUM(AA14:AA16)</f>
        <v>17.831832576312188</v>
      </c>
      <c r="AB13" s="25">
        <f>SUM(AB14:AB16)</f>
        <v>19.372509218919738</v>
      </c>
      <c r="AC13" s="58">
        <f>SUM(AC14:AC16)</f>
        <v>21.062403393487575</v>
      </c>
      <c r="AD13" s="25">
        <f>SUM(AD14:AD16)</f>
        <v>22.916339850565709</v>
      </c>
      <c r="AE13" s="25">
        <f>SUM(AE14:AE16)</f>
        <v>24.950623875706242</v>
      </c>
      <c r="AF13" s="25">
        <f>SUM(AF14:AF16)</f>
        <v>27.183189304162511</v>
      </c>
      <c r="AG13" s="25">
        <f>SUM(AG14:AG16)</f>
        <v>29.63376133628212</v>
      </c>
      <c r="AH13" s="25">
        <f>SUM(AH14:AH16)</f>
        <v>32.32403563364776</v>
      </c>
      <c r="AI13" s="25">
        <f>SUM(AI14:AI16)</f>
        <v>35.277875324024713</v>
      </c>
      <c r="AJ13" s="25">
        <f>SUM(AJ14:AJ16)</f>
        <v>38.521527705979601</v>
      </c>
      <c r="AK13" s="25">
        <f>SUM(AK14:AK16)</f>
        <v>42.083862623121021</v>
      </c>
      <c r="AL13" s="25">
        <f>SUM(AL14:AL16)</f>
        <v>45.996634674907462</v>
      </c>
      <c r="AM13" s="25">
        <f>SUM(AM14:AM16)</f>
        <v>50.294771647662031</v>
      </c>
      <c r="AN13" s="25">
        <f>SUM(AN14:AN16)</f>
        <v>55.016691787797328</v>
      </c>
      <c r="AO13" s="58">
        <f>SUM(AO14:AO16)</f>
        <v>60.204652801453541</v>
      </c>
    </row>
    <row r="14" spans="1:41" s="26" customFormat="1">
      <c r="F14" s="66"/>
      <c r="Q14" s="54"/>
      <c r="AC14" s="54"/>
      <c r="AO14" s="54"/>
    </row>
    <row r="15" spans="1:41" s="26" customFormat="1">
      <c r="A15" s="26" t="s">
        <v>29</v>
      </c>
      <c r="B15" s="26">
        <f>SUM(F15:Q15)</f>
        <v>42.768567534420029</v>
      </c>
      <c r="C15" s="26">
        <f>SUM(R15:AC15)</f>
        <v>134.22608598173241</v>
      </c>
      <c r="D15" s="26">
        <f>SUM(AD15:AO15)</f>
        <v>421.2589571412621</v>
      </c>
      <c r="E15" s="84">
        <v>0.1</v>
      </c>
      <c r="F15" s="66">
        <v>2</v>
      </c>
      <c r="G15" s="26">
        <f>F15*(1+$E$15)</f>
        <v>2.2000000000000002</v>
      </c>
      <c r="H15" s="26">
        <f t="shared" ref="H15:AO15" si="32">G15*(1+$E$15)</f>
        <v>2.4200000000000004</v>
      </c>
      <c r="I15" s="26">
        <f t="shared" si="32"/>
        <v>2.6620000000000008</v>
      </c>
      <c r="J15" s="26">
        <f t="shared" si="32"/>
        <v>2.9282000000000012</v>
      </c>
      <c r="K15" s="26">
        <f t="shared" si="32"/>
        <v>3.2210200000000015</v>
      </c>
      <c r="L15" s="26">
        <f t="shared" si="32"/>
        <v>3.5431220000000021</v>
      </c>
      <c r="M15" s="26">
        <f t="shared" si="32"/>
        <v>3.8974342000000028</v>
      </c>
      <c r="N15" s="26">
        <f t="shared" si="32"/>
        <v>4.2871776200000031</v>
      </c>
      <c r="O15" s="26">
        <f t="shared" si="32"/>
        <v>4.7158953820000038</v>
      </c>
      <c r="P15" s="26">
        <f t="shared" si="32"/>
        <v>5.1874849202000046</v>
      </c>
      <c r="Q15" s="26">
        <f t="shared" si="32"/>
        <v>5.7062334122200058</v>
      </c>
      <c r="R15" s="26">
        <f t="shared" si="32"/>
        <v>6.276856753442007</v>
      </c>
      <c r="S15" s="26">
        <f t="shared" si="32"/>
        <v>6.9045424287862085</v>
      </c>
      <c r="T15" s="26">
        <f t="shared" si="32"/>
        <v>7.5949966716648296</v>
      </c>
      <c r="U15" s="26">
        <f t="shared" si="32"/>
        <v>8.3544963388313125</v>
      </c>
      <c r="V15" s="26">
        <f t="shared" si="32"/>
        <v>9.1899459727144439</v>
      </c>
      <c r="W15" s="26">
        <f t="shared" si="32"/>
        <v>10.108940569985888</v>
      </c>
      <c r="X15" s="26">
        <f t="shared" si="32"/>
        <v>11.119834626984478</v>
      </c>
      <c r="Y15" s="26">
        <f t="shared" si="32"/>
        <v>12.231818089682926</v>
      </c>
      <c r="Z15" s="26">
        <f t="shared" si="32"/>
        <v>13.45499989865122</v>
      </c>
      <c r="AA15" s="26">
        <f t="shared" si="32"/>
        <v>14.800499888516343</v>
      </c>
      <c r="AB15" s="26">
        <f t="shared" si="32"/>
        <v>16.280549877367978</v>
      </c>
      <c r="AC15" s="26">
        <f t="shared" si="32"/>
        <v>17.908604865104778</v>
      </c>
      <c r="AD15" s="26">
        <f t="shared" si="32"/>
        <v>19.699465351615256</v>
      </c>
      <c r="AE15" s="26">
        <f t="shared" si="32"/>
        <v>21.669411886776782</v>
      </c>
      <c r="AF15" s="26">
        <f t="shared" si="32"/>
        <v>23.836353075454461</v>
      </c>
      <c r="AG15" s="26">
        <f t="shared" si="32"/>
        <v>26.219988382999908</v>
      </c>
      <c r="AH15" s="26">
        <f t="shared" si="32"/>
        <v>28.841987221299902</v>
      </c>
      <c r="AI15" s="26">
        <f t="shared" si="32"/>
        <v>31.726185943429897</v>
      </c>
      <c r="AJ15" s="26">
        <f t="shared" si="32"/>
        <v>34.898804537772889</v>
      </c>
      <c r="AK15" s="26">
        <f t="shared" si="32"/>
        <v>38.388684991550178</v>
      </c>
      <c r="AL15" s="26">
        <f t="shared" si="32"/>
        <v>42.227553490705198</v>
      </c>
      <c r="AM15" s="26">
        <f t="shared" si="32"/>
        <v>46.450308839775722</v>
      </c>
      <c r="AN15" s="26">
        <f t="shared" si="32"/>
        <v>51.095339723753298</v>
      </c>
      <c r="AO15" s="26">
        <f t="shared" si="32"/>
        <v>56.204873696128629</v>
      </c>
    </row>
    <row r="16" spans="1:41" s="26" customFormat="1">
      <c r="A16" s="26" t="s">
        <v>30</v>
      </c>
      <c r="B16" s="26">
        <f>SUM(F16:Q16)</f>
        <v>26.824179456254537</v>
      </c>
      <c r="C16" s="26">
        <f>SUM(R16:AC16)</f>
        <v>34.019545491268019</v>
      </c>
      <c r="D16" s="26">
        <f>SUM(AD16:AO16)</f>
        <v>43.145009424047899</v>
      </c>
      <c r="E16" s="84">
        <v>0.02</v>
      </c>
      <c r="F16" s="66">
        <v>2</v>
      </c>
      <c r="G16" s="26">
        <f>F16*(1+$E$16)</f>
        <v>2.04</v>
      </c>
      <c r="H16" s="26">
        <f t="shared" ref="H16:AO16" si="33">G16*(1+$E$16)</f>
        <v>2.0808</v>
      </c>
      <c r="I16" s="26">
        <f t="shared" si="33"/>
        <v>2.1224159999999999</v>
      </c>
      <c r="J16" s="26">
        <f t="shared" si="33"/>
        <v>2.16486432</v>
      </c>
      <c r="K16" s="26">
        <f t="shared" si="33"/>
        <v>2.2081616064</v>
      </c>
      <c r="L16" s="26">
        <f t="shared" si="33"/>
        <v>2.2523248385280001</v>
      </c>
      <c r="M16" s="26">
        <f t="shared" si="33"/>
        <v>2.2973713352985601</v>
      </c>
      <c r="N16" s="26">
        <f t="shared" si="33"/>
        <v>2.3433187620045315</v>
      </c>
      <c r="O16" s="26">
        <f t="shared" si="33"/>
        <v>2.3901851372446221</v>
      </c>
      <c r="P16" s="26">
        <f t="shared" si="33"/>
        <v>2.4379888399895147</v>
      </c>
      <c r="Q16" s="26">
        <f t="shared" si="33"/>
        <v>2.4867486167893049</v>
      </c>
      <c r="R16" s="26">
        <f t="shared" si="33"/>
        <v>2.536483589125091</v>
      </c>
      <c r="S16" s="26">
        <f t="shared" si="33"/>
        <v>2.5872132609075926</v>
      </c>
      <c r="T16" s="26">
        <f t="shared" si="33"/>
        <v>2.6389575261257447</v>
      </c>
      <c r="U16" s="26">
        <f t="shared" si="33"/>
        <v>2.6917366766482598</v>
      </c>
      <c r="V16" s="26">
        <f t="shared" si="33"/>
        <v>2.745571410181225</v>
      </c>
      <c r="W16" s="26">
        <f t="shared" si="33"/>
        <v>2.8004828383848497</v>
      </c>
      <c r="X16" s="26">
        <f t="shared" si="33"/>
        <v>2.8564924951525468</v>
      </c>
      <c r="Y16" s="26">
        <f t="shared" si="33"/>
        <v>2.9136223450555976</v>
      </c>
      <c r="Z16" s="26">
        <f t="shared" si="33"/>
        <v>2.9718947919567098</v>
      </c>
      <c r="AA16" s="26">
        <f t="shared" si="33"/>
        <v>3.0313326877958442</v>
      </c>
      <c r="AB16" s="26">
        <f t="shared" si="33"/>
        <v>3.0919593415517612</v>
      </c>
      <c r="AC16" s="26">
        <f t="shared" si="33"/>
        <v>3.1537985283827963</v>
      </c>
      <c r="AD16" s="26">
        <f t="shared" si="33"/>
        <v>3.2168744989504523</v>
      </c>
      <c r="AE16" s="26">
        <f t="shared" si="33"/>
        <v>3.2812119889294613</v>
      </c>
      <c r="AF16" s="26">
        <f t="shared" si="33"/>
        <v>3.3468362287080504</v>
      </c>
      <c r="AG16" s="26">
        <f t="shared" si="33"/>
        <v>3.4137729532822116</v>
      </c>
      <c r="AH16" s="26">
        <f t="shared" si="33"/>
        <v>3.4820484123478561</v>
      </c>
      <c r="AI16" s="26">
        <f t="shared" si="33"/>
        <v>3.5516893805948131</v>
      </c>
      <c r="AJ16" s="26">
        <f t="shared" si="33"/>
        <v>3.6227231682067096</v>
      </c>
      <c r="AK16" s="26">
        <f t="shared" si="33"/>
        <v>3.6951776315708438</v>
      </c>
      <c r="AL16" s="26">
        <f t="shared" si="33"/>
        <v>3.7690811842022609</v>
      </c>
      <c r="AM16" s="26">
        <f t="shared" si="33"/>
        <v>3.8444628078863063</v>
      </c>
      <c r="AN16" s="26">
        <f t="shared" si="33"/>
        <v>3.9213520640440325</v>
      </c>
      <c r="AO16" s="26">
        <f t="shared" si="33"/>
        <v>3.999779105324913</v>
      </c>
    </row>
    <row r="17" spans="1:41" ht="15" thickBot="1"/>
    <row r="18" spans="1:41" s="13" customFormat="1">
      <c r="A18" s="11" t="s">
        <v>16</v>
      </c>
      <c r="B18" s="12"/>
      <c r="C18" s="12"/>
      <c r="D18" s="12"/>
      <c r="E18" s="12"/>
      <c r="F18" s="73">
        <f>E6</f>
        <v>5</v>
      </c>
      <c r="G18" s="12">
        <f>F21</f>
        <v>201</v>
      </c>
      <c r="H18" s="12">
        <f t="shared" ref="H18:Q18" si="34">G21</f>
        <v>196.76</v>
      </c>
      <c r="I18" s="12">
        <f t="shared" si="34"/>
        <v>192.25919999999999</v>
      </c>
      <c r="J18" s="12">
        <f t="shared" si="34"/>
        <v>187.474784</v>
      </c>
      <c r="K18" s="12">
        <f t="shared" si="34"/>
        <v>182.38171968</v>
      </c>
      <c r="L18" s="12">
        <f t="shared" si="34"/>
        <v>176.95253807360001</v>
      </c>
      <c r="M18" s="12">
        <f t="shared" si="34"/>
        <v>171.15709123507202</v>
      </c>
      <c r="N18" s="12">
        <f t="shared" si="34"/>
        <v>164.96228569977345</v>
      </c>
      <c r="O18" s="12">
        <f t="shared" si="34"/>
        <v>159.33178931776891</v>
      </c>
      <c r="P18" s="12">
        <f t="shared" si="34"/>
        <v>153.42570879852428</v>
      </c>
      <c r="Q18" s="60">
        <f t="shared" si="34"/>
        <v>147.24023503833476</v>
      </c>
      <c r="R18" s="12">
        <f>Q21</f>
        <v>140.77525300932547</v>
      </c>
      <c r="S18" s="12">
        <f>R21</f>
        <v>134.03551266675836</v>
      </c>
      <c r="T18" s="12">
        <f>S21</f>
        <v>127.03207697706455</v>
      </c>
      <c r="U18" s="12">
        <f t="shared" ref="U18:AC18" si="35">T21</f>
        <v>119.78410677927397</v>
      </c>
      <c r="V18" s="12">
        <f t="shared" si="35"/>
        <v>112.32105456379439</v>
      </c>
      <c r="W18" s="12">
        <f t="shared" si="35"/>
        <v>104.68535414089872</v>
      </c>
      <c r="X18" s="12">
        <f t="shared" si="35"/>
        <v>96.935711084527981</v>
      </c>
      <c r="Y18" s="12">
        <f t="shared" si="35"/>
        <v>89.151120384790957</v>
      </c>
      <c r="Z18" s="12">
        <f t="shared" si="35"/>
        <v>81.435763656932437</v>
      </c>
      <c r="AA18" s="12">
        <f t="shared" si="35"/>
        <v>73.924969414580517</v>
      </c>
      <c r="AB18" s="12">
        <f t="shared" si="35"/>
        <v>66.79245737617552</v>
      </c>
      <c r="AC18" s="60">
        <f t="shared" si="35"/>
        <v>60.259132802744411</v>
      </c>
      <c r="AD18" s="12">
        <f>AC21</f>
        <v>54.603750983843199</v>
      </c>
      <c r="AE18" s="12">
        <f>AD21</f>
        <v>50.175837022781124</v>
      </c>
      <c r="AF18" s="12">
        <f t="shared" ref="AF18:AO18" si="36">AE21</f>
        <v>47.411324214479237</v>
      </c>
      <c r="AG18" s="12">
        <f t="shared" si="36"/>
        <v>46.85146819120196</v>
      </c>
      <c r="AH18" s="12">
        <f t="shared" si="36"/>
        <v>49.165706791982117</v>
      </c>
      <c r="AI18" s="12">
        <f t="shared" si="36"/>
        <v>55.179271082809088</v>
      </c>
      <c r="AJ18" s="12">
        <f t="shared" si="36"/>
        <v>65.906515668154043</v>
      </c>
      <c r="AK18" s="12">
        <f t="shared" si="36"/>
        <v>82.591131853418062</v>
      </c>
      <c r="AL18" s="12">
        <f t="shared" si="36"/>
        <v>106.75464189978938</v>
      </c>
      <c r="AM18" s="12">
        <f t="shared" si="36"/>
        <v>140.25485442827272</v>
      </c>
      <c r="AN18" s="12">
        <f t="shared" si="36"/>
        <v>185.35629942467963</v>
      </c>
      <c r="AO18" s="60">
        <f t="shared" si="36"/>
        <v>244.81506760976501</v>
      </c>
    </row>
    <row r="19" spans="1:41" s="13" customFormat="1">
      <c r="A19" s="14" t="s">
        <v>17</v>
      </c>
      <c r="B19" s="15"/>
      <c r="C19" s="15"/>
      <c r="D19" s="15"/>
      <c r="E19" s="15"/>
      <c r="F19" s="74">
        <f>F8</f>
        <v>200</v>
      </c>
      <c r="G19" s="15">
        <f>G8</f>
        <v>0</v>
      </c>
      <c r="H19" s="15">
        <f>H8</f>
        <v>0</v>
      </c>
      <c r="I19" s="15">
        <f>I8</f>
        <v>0</v>
      </c>
      <c r="J19" s="15">
        <f>J8</f>
        <v>0</v>
      </c>
      <c r="K19" s="15">
        <f>K8</f>
        <v>0</v>
      </c>
      <c r="L19" s="15">
        <f>L8</f>
        <v>0</v>
      </c>
      <c r="M19" s="15">
        <f>M8</f>
        <v>0</v>
      </c>
      <c r="N19" s="15">
        <f>N8</f>
        <v>1</v>
      </c>
      <c r="O19" s="15">
        <f>O8</f>
        <v>1.2</v>
      </c>
      <c r="P19" s="15">
        <f>P8</f>
        <v>1.44</v>
      </c>
      <c r="Q19" s="61">
        <f>Q8</f>
        <v>1.728</v>
      </c>
      <c r="R19" s="15">
        <f>R8</f>
        <v>2.0735999999999999</v>
      </c>
      <c r="S19" s="15">
        <f>S8</f>
        <v>2.4883199999999999</v>
      </c>
      <c r="T19" s="15">
        <f>T8</f>
        <v>2.9859839999999997</v>
      </c>
      <c r="U19" s="15">
        <f>U8</f>
        <v>3.5831807999999996</v>
      </c>
      <c r="V19" s="15">
        <f>V8</f>
        <v>4.2998169599999994</v>
      </c>
      <c r="W19" s="15">
        <f>W8</f>
        <v>5.1597803519999994</v>
      </c>
      <c r="X19" s="15">
        <f>X8</f>
        <v>6.1917364223999991</v>
      </c>
      <c r="Y19" s="15">
        <f>Y8</f>
        <v>7.4300837068799988</v>
      </c>
      <c r="Z19" s="15">
        <f>Z8</f>
        <v>8.9161004482559978</v>
      </c>
      <c r="AA19" s="15">
        <f>AA8</f>
        <v>10.699320537907196</v>
      </c>
      <c r="AB19" s="15">
        <f>AB8</f>
        <v>12.839184645488634</v>
      </c>
      <c r="AC19" s="61">
        <f>AC8</f>
        <v>15.407021574586361</v>
      </c>
      <c r="AD19" s="15">
        <f>AD8</f>
        <v>18.488425889503631</v>
      </c>
      <c r="AE19" s="15">
        <f>AE8</f>
        <v>22.186111067404358</v>
      </c>
      <c r="AF19" s="15">
        <f>AF8</f>
        <v>26.62333328088523</v>
      </c>
      <c r="AG19" s="15">
        <f>AG8</f>
        <v>31.947999937062274</v>
      </c>
      <c r="AH19" s="15">
        <f>AH8</f>
        <v>38.337599924474731</v>
      </c>
      <c r="AI19" s="15">
        <f>AI8</f>
        <v>46.005119909369675</v>
      </c>
      <c r="AJ19" s="15">
        <f>AJ8</f>
        <v>55.206143891243606</v>
      </c>
      <c r="AK19" s="15">
        <f>AK8</f>
        <v>66.247372669492322</v>
      </c>
      <c r="AL19" s="15">
        <f>AL8</f>
        <v>79.496847203390786</v>
      </c>
      <c r="AM19" s="15">
        <f>AM8</f>
        <v>95.396216644068943</v>
      </c>
      <c r="AN19" s="15">
        <f>AN8</f>
        <v>114.47545997288273</v>
      </c>
      <c r="AO19" s="61">
        <f>AO8</f>
        <v>137.37055196745928</v>
      </c>
    </row>
    <row r="20" spans="1:41" s="13" customFormat="1">
      <c r="A20" s="14" t="s">
        <v>18</v>
      </c>
      <c r="B20" s="15"/>
      <c r="C20" s="15"/>
      <c r="D20" s="15"/>
      <c r="E20" s="15"/>
      <c r="F20" s="74">
        <f>-F13</f>
        <v>-4</v>
      </c>
      <c r="G20" s="15">
        <f>-G13</f>
        <v>-4.24</v>
      </c>
      <c r="H20" s="15">
        <f>-H13</f>
        <v>-4.5007999999999999</v>
      </c>
      <c r="I20" s="15">
        <f>-I13</f>
        <v>-4.7844160000000002</v>
      </c>
      <c r="J20" s="15">
        <f>-J13</f>
        <v>-5.0930643200000016</v>
      </c>
      <c r="K20" s="15">
        <f>-K13</f>
        <v>-5.429181606400002</v>
      </c>
      <c r="L20" s="15">
        <f>-L13</f>
        <v>-5.7954468385280027</v>
      </c>
      <c r="M20" s="15">
        <f>-M13</f>
        <v>-6.1948055352985634</v>
      </c>
      <c r="N20" s="15">
        <f>-N13</f>
        <v>-6.6304963820045346</v>
      </c>
      <c r="O20" s="15">
        <f>-O13</f>
        <v>-7.1060805192446264</v>
      </c>
      <c r="P20" s="15">
        <f>-P13</f>
        <v>-7.6254737601895197</v>
      </c>
      <c r="Q20" s="61">
        <f>-Q13</f>
        <v>-8.1929820290093112</v>
      </c>
      <c r="R20" s="15">
        <f>-R13</f>
        <v>-8.8133403425670984</v>
      </c>
      <c r="S20" s="15">
        <f>-S13</f>
        <v>-9.4917556896938002</v>
      </c>
      <c r="T20" s="15">
        <f>-T13</f>
        <v>-10.233954197790574</v>
      </c>
      <c r="U20" s="15">
        <f>-U13</f>
        <v>-11.046233015479572</v>
      </c>
      <c r="V20" s="15">
        <f>-V13</f>
        <v>-11.935517382895668</v>
      </c>
      <c r="W20" s="15">
        <f>-W13</f>
        <v>-12.909423408370738</v>
      </c>
      <c r="X20" s="15">
        <f>-X13</f>
        <v>-13.976327122137025</v>
      </c>
      <c r="Y20" s="15">
        <f>-Y13</f>
        <v>-15.145440434738525</v>
      </c>
      <c r="Z20" s="15">
        <f>-Z13</f>
        <v>-16.426894690607931</v>
      </c>
      <c r="AA20" s="15">
        <f>-AA13</f>
        <v>-17.831832576312188</v>
      </c>
      <c r="AB20" s="15">
        <f>-AB13</f>
        <v>-19.372509218919738</v>
      </c>
      <c r="AC20" s="61">
        <f>-AC13</f>
        <v>-21.062403393487575</v>
      </c>
      <c r="AD20" s="15">
        <f>-AD13</f>
        <v>-22.916339850565709</v>
      </c>
      <c r="AE20" s="15">
        <f>-AE13</f>
        <v>-24.950623875706242</v>
      </c>
      <c r="AF20" s="15">
        <f>-AF13</f>
        <v>-27.183189304162511</v>
      </c>
      <c r="AG20" s="15">
        <f>-AG13</f>
        <v>-29.63376133628212</v>
      </c>
      <c r="AH20" s="15">
        <f>-AH13</f>
        <v>-32.32403563364776</v>
      </c>
      <c r="AI20" s="15">
        <f>-AI13</f>
        <v>-35.277875324024713</v>
      </c>
      <c r="AJ20" s="15">
        <f>-AJ13</f>
        <v>-38.521527705979601</v>
      </c>
      <c r="AK20" s="15">
        <f>-AK13</f>
        <v>-42.083862623121021</v>
      </c>
      <c r="AL20" s="15">
        <f>-AL13</f>
        <v>-45.996634674907462</v>
      </c>
      <c r="AM20" s="15">
        <f>-AM13</f>
        <v>-50.294771647662031</v>
      </c>
      <c r="AN20" s="15">
        <f>-AN13</f>
        <v>-55.016691787797328</v>
      </c>
      <c r="AO20" s="61">
        <f>-AO13</f>
        <v>-60.204652801453541</v>
      </c>
    </row>
    <row r="21" spans="1:41" s="13" customFormat="1" ht="15" thickBot="1">
      <c r="A21" s="16" t="s">
        <v>19</v>
      </c>
      <c r="B21" s="17">
        <f>Q21</f>
        <v>140.77525300932547</v>
      </c>
      <c r="C21" s="17">
        <f>AC21</f>
        <v>54.603750983843199</v>
      </c>
      <c r="D21" s="17">
        <f>AO21</f>
        <v>321.98096677577075</v>
      </c>
      <c r="E21" s="17"/>
      <c r="F21" s="75">
        <f>F18+F19+F20</f>
        <v>201</v>
      </c>
      <c r="G21" s="17">
        <f>G18+G19+G20</f>
        <v>196.76</v>
      </c>
      <c r="H21" s="17">
        <f>H18+H19+H20</f>
        <v>192.25919999999999</v>
      </c>
      <c r="I21" s="17">
        <f>I18+I19+I20</f>
        <v>187.474784</v>
      </c>
      <c r="J21" s="17">
        <f>J18+J19+J20</f>
        <v>182.38171968</v>
      </c>
      <c r="K21" s="17">
        <f>K18+K19+K20</f>
        <v>176.95253807360001</v>
      </c>
      <c r="L21" s="17">
        <f>L18+L19+L20</f>
        <v>171.15709123507202</v>
      </c>
      <c r="M21" s="17">
        <f>M18+M19+M20</f>
        <v>164.96228569977345</v>
      </c>
      <c r="N21" s="17">
        <f>N18+N19+N20</f>
        <v>159.33178931776891</v>
      </c>
      <c r="O21" s="17">
        <f>O18+O19+O20</f>
        <v>153.42570879852428</v>
      </c>
      <c r="P21" s="17">
        <f>P18+P19+P20</f>
        <v>147.24023503833476</v>
      </c>
      <c r="Q21" s="62">
        <f>Q18+Q19+Q20</f>
        <v>140.77525300932547</v>
      </c>
      <c r="R21" s="17">
        <f>R18+R19+R20</f>
        <v>134.03551266675836</v>
      </c>
      <c r="S21" s="17">
        <f>S18+S19+S20</f>
        <v>127.03207697706455</v>
      </c>
      <c r="T21" s="17">
        <f>T18+T19+T20</f>
        <v>119.78410677927397</v>
      </c>
      <c r="U21" s="17">
        <f>U18+U19+U20</f>
        <v>112.32105456379439</v>
      </c>
      <c r="V21" s="17">
        <f>V18+V19+V20</f>
        <v>104.68535414089872</v>
      </c>
      <c r="W21" s="17">
        <f>W18+W19+W20</f>
        <v>96.935711084527981</v>
      </c>
      <c r="X21" s="17">
        <f>X18+X19+X20</f>
        <v>89.151120384790957</v>
      </c>
      <c r="Y21" s="17">
        <f>Y18+Y19+Y20</f>
        <v>81.435763656932437</v>
      </c>
      <c r="Z21" s="17">
        <f>Z18+Z19+Z20</f>
        <v>73.924969414580517</v>
      </c>
      <c r="AA21" s="17">
        <f>AA18+AA19+AA20</f>
        <v>66.79245737617552</v>
      </c>
      <c r="AB21" s="17">
        <f>AB18+AB19+AB20</f>
        <v>60.259132802744411</v>
      </c>
      <c r="AC21" s="62">
        <f>AC18+AC19+AC20</f>
        <v>54.603750983843199</v>
      </c>
      <c r="AD21" s="17">
        <f>AD18+AD19+AD20</f>
        <v>50.175837022781124</v>
      </c>
      <c r="AE21" s="17">
        <f>AE18+AE19+AE20</f>
        <v>47.411324214479237</v>
      </c>
      <c r="AF21" s="17">
        <f>AF18+AF19+AF20</f>
        <v>46.85146819120196</v>
      </c>
      <c r="AG21" s="17">
        <f>AG18+AG19+AG20</f>
        <v>49.165706791982117</v>
      </c>
      <c r="AH21" s="17">
        <f>AH18+AH19+AH20</f>
        <v>55.179271082809088</v>
      </c>
      <c r="AI21" s="17">
        <f>AI18+AI19+AI20</f>
        <v>65.906515668154043</v>
      </c>
      <c r="AJ21" s="17">
        <f>AJ18+AJ19+AJ20</f>
        <v>82.591131853418062</v>
      </c>
      <c r="AK21" s="17">
        <f>AK18+AK19+AK20</f>
        <v>106.75464189978938</v>
      </c>
      <c r="AL21" s="17">
        <f>AL18+AL19+AL20</f>
        <v>140.25485442827272</v>
      </c>
      <c r="AM21" s="17">
        <f>AM18+AM19+AM20</f>
        <v>185.35629942467963</v>
      </c>
      <c r="AN21" s="17">
        <f>AN18+AN19+AN20</f>
        <v>244.81506760976501</v>
      </c>
      <c r="AO21" s="62">
        <f>AO18+AO19+AO20</f>
        <v>321.98096677577075</v>
      </c>
    </row>
    <row r="76" spans="1:41">
      <c r="A76" s="3">
        <f>SUM(F76:AO76)</f>
        <v>0</v>
      </c>
      <c r="F76" s="72">
        <f t="shared" ref="F76:Q76" si="37">IF(F6&lt;0,-1*F6,0)</f>
        <v>0</v>
      </c>
      <c r="G76" s="3">
        <f t="shared" si="37"/>
        <v>0</v>
      </c>
      <c r="H76" s="3">
        <f t="shared" si="37"/>
        <v>0</v>
      </c>
      <c r="I76" s="3">
        <f t="shared" si="37"/>
        <v>0</v>
      </c>
      <c r="J76" s="3">
        <f t="shared" si="37"/>
        <v>0</v>
      </c>
      <c r="K76" s="3">
        <f t="shared" si="37"/>
        <v>0</v>
      </c>
      <c r="L76" s="3">
        <f t="shared" si="37"/>
        <v>0</v>
      </c>
      <c r="M76" s="3">
        <f t="shared" si="37"/>
        <v>0</v>
      </c>
      <c r="N76" s="3">
        <f t="shared" si="37"/>
        <v>0</v>
      </c>
      <c r="O76" s="3">
        <f t="shared" si="37"/>
        <v>0</v>
      </c>
      <c r="P76" s="3">
        <f t="shared" si="37"/>
        <v>0</v>
      </c>
      <c r="Q76" s="59">
        <f t="shared" si="37"/>
        <v>0</v>
      </c>
      <c r="R76" s="3">
        <f t="shared" ref="R76:AC76" si="38">IF(R6&lt;0,-1*R6,0)</f>
        <v>0</v>
      </c>
      <c r="S76" s="3">
        <f t="shared" si="38"/>
        <v>0</v>
      </c>
      <c r="T76" s="3">
        <f t="shared" si="38"/>
        <v>0</v>
      </c>
      <c r="U76" s="3">
        <f t="shared" si="38"/>
        <v>0</v>
      </c>
      <c r="V76" s="3">
        <f t="shared" si="38"/>
        <v>0</v>
      </c>
      <c r="W76" s="3">
        <f t="shared" si="38"/>
        <v>0</v>
      </c>
      <c r="X76" s="3">
        <f t="shared" si="38"/>
        <v>0</v>
      </c>
      <c r="Y76" s="3">
        <f t="shared" si="38"/>
        <v>0</v>
      </c>
      <c r="Z76" s="3">
        <f t="shared" si="38"/>
        <v>0</v>
      </c>
      <c r="AA76" s="3">
        <f t="shared" si="38"/>
        <v>0</v>
      </c>
      <c r="AB76" s="3">
        <f t="shared" si="38"/>
        <v>0</v>
      </c>
      <c r="AC76" s="59">
        <f t="shared" si="38"/>
        <v>0</v>
      </c>
      <c r="AD76" s="3">
        <f t="shared" ref="AD76:AO76" si="39">IF(AD6&lt;0,-1*AD6,0)</f>
        <v>0</v>
      </c>
      <c r="AE76" s="3">
        <f t="shared" si="39"/>
        <v>0</v>
      </c>
      <c r="AF76" s="3">
        <f t="shared" si="39"/>
        <v>0</v>
      </c>
      <c r="AG76" s="3">
        <f t="shared" si="39"/>
        <v>0</v>
      </c>
      <c r="AH76" s="3">
        <f t="shared" si="39"/>
        <v>0</v>
      </c>
      <c r="AI76" s="3">
        <f t="shared" si="39"/>
        <v>0</v>
      </c>
      <c r="AJ76" s="3">
        <f t="shared" si="39"/>
        <v>0</v>
      </c>
      <c r="AK76" s="3">
        <f t="shared" si="39"/>
        <v>0</v>
      </c>
      <c r="AL76" s="3">
        <f t="shared" si="39"/>
        <v>0</v>
      </c>
      <c r="AM76" s="3">
        <f t="shared" si="39"/>
        <v>0</v>
      </c>
      <c r="AN76" s="3">
        <f t="shared" si="39"/>
        <v>0</v>
      </c>
      <c r="AO76" s="59">
        <f t="shared" si="39"/>
        <v>0</v>
      </c>
    </row>
  </sheetData>
  <pageMargins left="0.75" right="0.75" top="1" bottom="1" header="0.5" footer="0.5"/>
  <pageSetup paperSize="9" scale="69" fitToWidth="3" fitToHeight="2" orientation="landscape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/>
  </sheetViews>
  <sheetFormatPr baseColWidth="10" defaultRowHeight="15" x14ac:dyDescent="0"/>
  <cols>
    <col min="1" max="1" width="13.33203125" style="9" customWidth="1"/>
    <col min="2" max="2" width="10.83203125" style="9"/>
    <col min="3" max="5" width="12.83203125" style="9" customWidth="1"/>
    <col min="6" max="16384" width="10.83203125" style="9"/>
  </cols>
  <sheetData>
    <row r="1" spans="1:6">
      <c r="C1" s="1">
        <v>2019</v>
      </c>
      <c r="D1" s="1">
        <v>2020</v>
      </c>
      <c r="E1" s="1">
        <v>2021</v>
      </c>
    </row>
    <row r="3" spans="1:6" s="36" customFormat="1">
      <c r="A3" s="36" t="s">
        <v>31</v>
      </c>
      <c r="C3" s="37">
        <f>cashflow!B11</f>
        <v>5.3680000000000003</v>
      </c>
      <c r="D3" s="37">
        <f>cashflow!C11</f>
        <v>82.074129447518189</v>
      </c>
      <c r="E3" s="37">
        <f>cashflow!D11</f>
        <v>731.78118235723764</v>
      </c>
    </row>
    <row r="4" spans="1:6">
      <c r="C4" s="18"/>
      <c r="D4" s="18"/>
      <c r="E4" s="18"/>
    </row>
    <row r="5" spans="1:6" s="39" customFormat="1">
      <c r="A5" s="38" t="s">
        <v>20</v>
      </c>
      <c r="C5" s="40"/>
      <c r="D5" s="40"/>
      <c r="E5" s="40"/>
    </row>
    <row r="6" spans="1:6" s="39" customFormat="1">
      <c r="A6" s="41" t="str">
        <f>cashflow!A15</f>
        <v>Staff</v>
      </c>
      <c r="C6" s="40">
        <f>cashflow!B15</f>
        <v>42.768567534420029</v>
      </c>
      <c r="D6" s="40">
        <f>cashflow!C15</f>
        <v>134.22608598173241</v>
      </c>
      <c r="E6" s="40">
        <f>cashflow!D15</f>
        <v>421.2589571412621</v>
      </c>
      <c r="F6" s="42"/>
    </row>
    <row r="7" spans="1:6" s="39" customFormat="1">
      <c r="A7" s="41" t="str">
        <f>cashflow!A16</f>
        <v>Other</v>
      </c>
      <c r="C7" s="40">
        <f>cashflow!B16</f>
        <v>26.824179456254537</v>
      </c>
      <c r="D7" s="40">
        <f>cashflow!C16</f>
        <v>34.019545491268019</v>
      </c>
      <c r="E7" s="40">
        <f>cashflow!D16</f>
        <v>43.145009424047899</v>
      </c>
      <c r="F7" s="42"/>
    </row>
    <row r="8" spans="1:6" s="39" customFormat="1">
      <c r="C8" s="44">
        <f>SUM(C6:C7)</f>
        <v>69.59274699067457</v>
      </c>
      <c r="D8" s="45">
        <f>SUM(D6:D7)</f>
        <v>168.24563147300043</v>
      </c>
      <c r="E8" s="45">
        <f>SUM(E6:E7)</f>
        <v>464.40396656530999</v>
      </c>
      <c r="F8" s="42"/>
    </row>
    <row r="10" spans="1:6" s="77" customFormat="1" ht="16" thickBot="1">
      <c r="A10" s="77" t="s">
        <v>21</v>
      </c>
      <c r="C10" s="78">
        <f>C3-C8</f>
        <v>-64.224746990674575</v>
      </c>
      <c r="D10" s="78">
        <f>D3-D8</f>
        <v>-86.171502025482241</v>
      </c>
      <c r="E10" s="78">
        <f>E3-E8</f>
        <v>267.37721579192765</v>
      </c>
    </row>
    <row r="11" spans="1:6" ht="16" thickTop="1">
      <c r="D11" s="8"/>
      <c r="E11" s="8"/>
    </row>
    <row r="12" spans="1:6">
      <c r="D12" s="8"/>
      <c r="E12" s="8"/>
    </row>
    <row r="13" spans="1:6">
      <c r="D13" s="8"/>
      <c r="E13" s="8"/>
    </row>
  </sheetData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7"/>
  <sheetViews>
    <sheetView workbookViewId="0"/>
  </sheetViews>
  <sheetFormatPr baseColWidth="10" defaultRowHeight="15" x14ac:dyDescent="0"/>
  <cols>
    <col min="1" max="1" width="17.6640625" style="9" customWidth="1"/>
    <col min="2" max="2" width="13.33203125" style="9" customWidth="1"/>
    <col min="3" max="8" width="10.83203125" style="9"/>
    <col min="9" max="9" width="18.33203125" style="9" customWidth="1"/>
    <col min="10" max="16384" width="10.83203125" style="9"/>
  </cols>
  <sheetData>
    <row r="1" spans="1:13" s="43" customFormat="1">
      <c r="A1" s="43" t="s">
        <v>22</v>
      </c>
      <c r="C1" s="46">
        <f>cashflow!B21</f>
        <v>140.77525300932547</v>
      </c>
      <c r="D1" s="46">
        <f>cashflow!C21</f>
        <v>54.603750983843199</v>
      </c>
      <c r="E1" s="46">
        <f>cashflow!D21</f>
        <v>321.98096677577075</v>
      </c>
      <c r="F1" s="82"/>
      <c r="I1" s="82"/>
      <c r="L1" s="82"/>
    </row>
    <row r="2" spans="1:13">
      <c r="C2" s="8"/>
      <c r="D2" s="8"/>
      <c r="E2" s="8"/>
    </row>
    <row r="3" spans="1:13">
      <c r="A3" s="9" t="s">
        <v>23</v>
      </c>
      <c r="C3" s="8">
        <v>0</v>
      </c>
      <c r="D3" s="8">
        <v>0</v>
      </c>
      <c r="E3" s="8">
        <v>0</v>
      </c>
      <c r="F3" s="18"/>
      <c r="G3" s="18"/>
      <c r="H3" s="18"/>
      <c r="I3" s="18"/>
      <c r="J3" s="18"/>
      <c r="K3" s="18"/>
      <c r="L3" s="19"/>
    </row>
    <row r="4" spans="1:13">
      <c r="C4" s="8"/>
      <c r="D4" s="8"/>
      <c r="E4" s="8"/>
      <c r="F4" s="18"/>
      <c r="G4" s="18"/>
      <c r="H4" s="18"/>
      <c r="I4" s="18"/>
      <c r="J4" s="18"/>
      <c r="K4" s="18"/>
      <c r="L4" s="18"/>
    </row>
    <row r="5" spans="1:13" ht="16" thickBot="1">
      <c r="A5" s="9" t="s">
        <v>25</v>
      </c>
      <c r="C5" s="10">
        <f>C1-C3</f>
        <v>140.77525300932547</v>
      </c>
      <c r="D5" s="10">
        <f t="shared" ref="D5:E5" si="0">D1-D3</f>
        <v>54.603750983843199</v>
      </c>
      <c r="E5" s="10">
        <f t="shared" si="0"/>
        <v>321.98096677577075</v>
      </c>
      <c r="F5" s="18"/>
      <c r="G5" s="18"/>
      <c r="H5" s="18"/>
      <c r="I5" s="19"/>
      <c r="J5" s="19"/>
      <c r="K5" s="19"/>
      <c r="L5" s="19"/>
      <c r="M5" s="8"/>
    </row>
    <row r="6" spans="1:13" ht="16" thickTop="1">
      <c r="C6" s="8"/>
      <c r="D6" s="8"/>
      <c r="E6" s="8"/>
      <c r="F6" s="18"/>
      <c r="G6" s="18"/>
      <c r="H6" s="18"/>
      <c r="I6" s="19"/>
      <c r="J6" s="19"/>
      <c r="K6" s="19"/>
      <c r="L6" s="19"/>
      <c r="M6" s="8"/>
    </row>
    <row r="7" spans="1:13">
      <c r="C7" s="8"/>
      <c r="D7" s="8"/>
      <c r="E7" s="8"/>
      <c r="F7" s="18"/>
      <c r="G7" s="18"/>
      <c r="H7" s="18"/>
      <c r="I7" s="19"/>
      <c r="J7" s="19"/>
      <c r="K7" s="19"/>
      <c r="L7" s="19"/>
      <c r="M7" s="8"/>
    </row>
    <row r="8" spans="1:13">
      <c r="A8" s="20"/>
      <c r="C8" s="8"/>
      <c r="D8" s="8"/>
      <c r="E8" s="8"/>
      <c r="F8" s="18"/>
      <c r="G8" s="18"/>
      <c r="H8" s="18"/>
      <c r="I8" s="19"/>
      <c r="J8" s="19"/>
      <c r="K8" s="19"/>
      <c r="L8" s="19"/>
      <c r="M8" s="8"/>
    </row>
    <row r="9" spans="1:13" s="77" customFormat="1">
      <c r="A9" s="77" t="s">
        <v>24</v>
      </c>
      <c r="B9" s="77">
        <f>cashflow!E6</f>
        <v>5</v>
      </c>
      <c r="C9" s="79">
        <f>B9+'profit and loss'!C10</f>
        <v>-59.224746990674575</v>
      </c>
      <c r="D9" s="79">
        <f>C9+'profit and loss'!D10</f>
        <v>-145.39624901615682</v>
      </c>
      <c r="E9" s="79">
        <f>D9+'profit and loss'!E10</f>
        <v>121.98096677577084</v>
      </c>
      <c r="F9" s="80"/>
      <c r="G9" s="80"/>
      <c r="H9" s="80"/>
      <c r="I9" s="81"/>
      <c r="J9" s="81"/>
      <c r="K9" s="81"/>
      <c r="L9" s="81"/>
      <c r="M9" s="79"/>
    </row>
    <row r="10" spans="1:13">
      <c r="C10" s="8"/>
      <c r="D10" s="8"/>
      <c r="E10" s="8"/>
      <c r="F10" s="18"/>
      <c r="G10" s="18"/>
      <c r="H10" s="18"/>
      <c r="I10" s="19"/>
      <c r="J10" s="19"/>
      <c r="K10" s="19"/>
      <c r="L10" s="19"/>
      <c r="M10" s="8"/>
    </row>
    <row r="11" spans="1:13" s="36" customFormat="1">
      <c r="A11" s="36" t="s">
        <v>32</v>
      </c>
      <c r="C11" s="47">
        <f>B11+cashflow!B10</f>
        <v>200</v>
      </c>
      <c r="D11" s="47">
        <f>C11+cashflow!C10</f>
        <v>200</v>
      </c>
      <c r="E11" s="47">
        <f>D11+cashflow!D10</f>
        <v>200</v>
      </c>
      <c r="F11" s="48"/>
      <c r="G11" s="48"/>
      <c r="H11" s="48"/>
      <c r="I11" s="49"/>
      <c r="J11" s="49"/>
      <c r="K11" s="49"/>
      <c r="L11" s="49"/>
      <c r="M11" s="47"/>
    </row>
    <row r="12" spans="1:13">
      <c r="C12" s="8"/>
      <c r="D12" s="8"/>
      <c r="E12" s="8"/>
      <c r="F12" s="18"/>
      <c r="G12" s="18"/>
      <c r="H12" s="18"/>
      <c r="I12" s="19"/>
      <c r="J12" s="19"/>
      <c r="K12" s="19"/>
      <c r="L12" s="19"/>
      <c r="M12" s="8"/>
    </row>
    <row r="13" spans="1:13" ht="16" thickBot="1">
      <c r="C13" s="10">
        <f>SUM(C9:C12)</f>
        <v>140.77525300932541</v>
      </c>
      <c r="D13" s="10">
        <f>SUM(D9:D12)</f>
        <v>54.603750983843184</v>
      </c>
      <c r="E13" s="10">
        <f>SUM(E9:E12)</f>
        <v>321.98096677577087</v>
      </c>
      <c r="F13" s="18"/>
      <c r="G13" s="18"/>
      <c r="H13" s="18"/>
      <c r="I13" s="19"/>
      <c r="J13" s="19"/>
      <c r="K13" s="19"/>
      <c r="L13" s="19"/>
      <c r="M13" s="8"/>
    </row>
    <row r="14" spans="1:13" s="27" customFormat="1" ht="16" thickTop="1">
      <c r="C14" s="28"/>
      <c r="D14" s="28"/>
      <c r="E14" s="28"/>
      <c r="M14" s="28"/>
    </row>
    <row r="15" spans="1:13" s="27" customFormat="1">
      <c r="B15" s="29"/>
      <c r="F15" s="30"/>
      <c r="G15" s="30"/>
      <c r="H15" s="30"/>
      <c r="I15" s="31"/>
      <c r="J15" s="31"/>
      <c r="K15" s="31"/>
      <c r="L15" s="31"/>
      <c r="M15" s="28"/>
    </row>
    <row r="16" spans="1:13" s="27" customFormat="1">
      <c r="B16" s="29"/>
      <c r="F16" s="30"/>
      <c r="G16" s="30"/>
      <c r="H16" s="30"/>
      <c r="I16" s="31"/>
      <c r="J16" s="31"/>
      <c r="K16" s="31"/>
      <c r="L16" s="31"/>
      <c r="M16" s="28"/>
    </row>
    <row r="17" spans="2:13" s="27" customFormat="1">
      <c r="B17" s="29"/>
      <c r="F17" s="30"/>
      <c r="G17" s="30"/>
      <c r="H17" s="30"/>
      <c r="I17" s="31"/>
      <c r="J17" s="31"/>
      <c r="K17" s="31"/>
      <c r="L17" s="31"/>
      <c r="M17" s="28"/>
    </row>
    <row r="18" spans="2:13" s="27" customFormat="1">
      <c r="B18" s="29"/>
      <c r="F18" s="30"/>
      <c r="G18" s="30"/>
      <c r="H18" s="30"/>
      <c r="I18" s="31"/>
      <c r="J18" s="31"/>
      <c r="K18" s="31"/>
      <c r="L18" s="31"/>
      <c r="M18" s="28"/>
    </row>
    <row r="19" spans="2:13" s="27" customFormat="1">
      <c r="B19" s="29"/>
      <c r="F19" s="30"/>
      <c r="G19" s="30"/>
      <c r="H19" s="30"/>
      <c r="I19" s="31"/>
      <c r="J19" s="31"/>
      <c r="K19" s="31"/>
      <c r="L19" s="31"/>
      <c r="M19" s="28"/>
    </row>
    <row r="20" spans="2:13" s="27" customFormat="1">
      <c r="B20" s="29"/>
      <c r="I20" s="28"/>
      <c r="J20" s="28"/>
      <c r="K20" s="28"/>
      <c r="L20" s="28"/>
      <c r="M20" s="28"/>
    </row>
    <row r="21" spans="2:13" s="27" customFormat="1">
      <c r="I21" s="28"/>
      <c r="J21" s="28"/>
      <c r="K21" s="28"/>
      <c r="L21" s="28"/>
      <c r="M21" s="28"/>
    </row>
    <row r="22" spans="2:13" s="27" customFormat="1">
      <c r="F22" s="30"/>
      <c r="G22" s="30"/>
      <c r="H22" s="30"/>
      <c r="I22" s="31"/>
      <c r="J22" s="31"/>
      <c r="K22" s="31"/>
      <c r="L22" s="31"/>
      <c r="M22" s="28"/>
    </row>
    <row r="23" spans="2:13" s="27" customFormat="1">
      <c r="I23" s="28"/>
      <c r="J23" s="28"/>
      <c r="K23" s="28"/>
      <c r="L23" s="28"/>
      <c r="M23" s="28"/>
    </row>
    <row r="24" spans="2:13" s="27" customFormat="1">
      <c r="I24" s="28"/>
      <c r="J24" s="28"/>
      <c r="K24" s="28"/>
      <c r="L24" s="28"/>
      <c r="M24" s="28"/>
    </row>
    <row r="25" spans="2:13" s="27" customFormat="1"/>
    <row r="26" spans="2:13" s="27" customFormat="1"/>
    <row r="27" spans="2:13" s="27" customFormat="1">
      <c r="F27" s="28"/>
      <c r="I27" s="28"/>
      <c r="J27" s="28"/>
      <c r="K27" s="28"/>
      <c r="L27" s="28"/>
    </row>
    <row r="28" spans="2:13" s="27" customFormat="1">
      <c r="F28" s="28"/>
      <c r="I28" s="28"/>
      <c r="J28" s="28"/>
      <c r="K28" s="28"/>
      <c r="L28" s="28"/>
    </row>
    <row r="29" spans="2:13" s="27" customFormat="1">
      <c r="F29" s="28"/>
      <c r="I29" s="28"/>
      <c r="J29" s="28"/>
      <c r="K29" s="28"/>
      <c r="L29" s="28"/>
    </row>
    <row r="30" spans="2:13" s="27" customFormat="1">
      <c r="F30" s="28"/>
      <c r="I30" s="28"/>
      <c r="J30" s="28"/>
      <c r="K30" s="28"/>
      <c r="L30" s="28"/>
    </row>
    <row r="31" spans="2:13" s="27" customFormat="1">
      <c r="F31" s="28"/>
      <c r="I31" s="28"/>
      <c r="J31" s="28"/>
      <c r="K31" s="28"/>
      <c r="L31" s="28"/>
    </row>
    <row r="32" spans="2:13" s="27" customFormat="1">
      <c r="F32" s="28"/>
      <c r="I32" s="28"/>
      <c r="J32" s="28"/>
      <c r="K32" s="28"/>
      <c r="L32" s="28"/>
    </row>
    <row r="33" spans="2:12" s="27" customFormat="1">
      <c r="F33" s="28"/>
      <c r="I33" s="28"/>
      <c r="J33" s="28"/>
      <c r="K33" s="28"/>
      <c r="L33" s="28"/>
    </row>
    <row r="34" spans="2:12" s="32" customFormat="1">
      <c r="D34" s="33"/>
      <c r="F34" s="34"/>
      <c r="I34" s="34"/>
      <c r="J34" s="34"/>
      <c r="K34" s="34"/>
      <c r="L34" s="34"/>
    </row>
    <row r="35" spans="2:12" s="27" customFormat="1">
      <c r="F35" s="28"/>
      <c r="I35" s="28"/>
      <c r="J35" s="28"/>
      <c r="K35" s="28"/>
      <c r="L35" s="28"/>
    </row>
    <row r="36" spans="2:12" s="27" customFormat="1">
      <c r="F36" s="28"/>
      <c r="I36" s="28"/>
      <c r="J36" s="28"/>
      <c r="K36" s="28"/>
      <c r="L36" s="28"/>
    </row>
    <row r="37" spans="2:12" s="27" customFormat="1">
      <c r="B37" s="29"/>
      <c r="F37" s="30"/>
      <c r="G37" s="30"/>
      <c r="H37" s="30"/>
      <c r="I37" s="31"/>
      <c r="J37" s="31"/>
      <c r="K37" s="31"/>
      <c r="L37" s="31"/>
    </row>
    <row r="38" spans="2:12" s="27" customFormat="1">
      <c r="F38" s="28"/>
      <c r="I38" s="28"/>
      <c r="J38" s="28"/>
      <c r="K38" s="28"/>
      <c r="L38" s="28"/>
    </row>
    <row r="39" spans="2:12" s="27" customFormat="1">
      <c r="B39" s="35"/>
      <c r="F39" s="28"/>
      <c r="I39" s="28"/>
      <c r="J39" s="28"/>
      <c r="K39" s="28"/>
      <c r="L39" s="28"/>
    </row>
    <row r="40" spans="2:12" s="27" customFormat="1">
      <c r="F40" s="28"/>
      <c r="I40" s="28"/>
      <c r="J40" s="28"/>
      <c r="K40" s="28"/>
      <c r="L40" s="28"/>
    </row>
    <row r="41" spans="2:12" s="27" customFormat="1">
      <c r="F41" s="28"/>
      <c r="I41" s="28"/>
      <c r="J41" s="28"/>
      <c r="K41" s="28"/>
      <c r="L41" s="28"/>
    </row>
    <row r="42" spans="2:12" s="27" customFormat="1">
      <c r="F42" s="28"/>
      <c r="I42" s="28"/>
      <c r="J42" s="28"/>
      <c r="K42" s="28"/>
      <c r="L42" s="28"/>
    </row>
    <row r="43" spans="2:12" s="27" customFormat="1">
      <c r="F43" s="28"/>
      <c r="I43" s="28"/>
      <c r="J43" s="28"/>
      <c r="K43" s="28"/>
      <c r="L43" s="28"/>
    </row>
    <row r="44" spans="2:12" s="27" customFormat="1">
      <c r="D44" s="28"/>
      <c r="F44" s="28"/>
      <c r="I44" s="28"/>
      <c r="J44" s="28"/>
      <c r="K44" s="28"/>
      <c r="L44" s="28"/>
    </row>
    <row r="45" spans="2:12" s="27" customFormat="1">
      <c r="D45" s="28"/>
      <c r="F45" s="28"/>
      <c r="I45" s="28"/>
      <c r="J45" s="28"/>
      <c r="K45" s="28"/>
      <c r="L45" s="28"/>
    </row>
    <row r="46" spans="2:12" s="27" customFormat="1">
      <c r="D46" s="28"/>
      <c r="F46" s="28"/>
      <c r="I46" s="28"/>
      <c r="J46" s="28"/>
      <c r="K46" s="28"/>
      <c r="L46" s="28"/>
    </row>
    <row r="47" spans="2:12" s="27" customFormat="1">
      <c r="B47" s="35"/>
      <c r="D47" s="28"/>
      <c r="F47" s="28"/>
      <c r="I47" s="28"/>
      <c r="J47" s="28"/>
      <c r="K47" s="28"/>
      <c r="L47" s="28"/>
    </row>
    <row r="48" spans="2:12" s="27" customFormat="1">
      <c r="D48" s="28"/>
      <c r="F48" s="28"/>
      <c r="I48" s="28"/>
      <c r="J48" s="28"/>
      <c r="K48" s="28"/>
      <c r="L48" s="28"/>
    </row>
    <row r="49" spans="2:12" s="27" customFormat="1">
      <c r="D49" s="28"/>
      <c r="F49" s="28"/>
      <c r="I49" s="28"/>
      <c r="J49" s="28"/>
      <c r="K49" s="28"/>
      <c r="L49" s="28"/>
    </row>
    <row r="50" spans="2:12" s="27" customFormat="1">
      <c r="B50" s="35"/>
      <c r="D50" s="28"/>
      <c r="F50" s="28"/>
      <c r="I50" s="28"/>
      <c r="J50" s="28"/>
      <c r="K50" s="28"/>
      <c r="L50" s="28"/>
    </row>
    <row r="51" spans="2:12" s="27" customFormat="1">
      <c r="D51" s="28"/>
      <c r="F51" s="28"/>
      <c r="I51" s="28"/>
      <c r="J51" s="28"/>
      <c r="K51" s="28"/>
      <c r="L51" s="28"/>
    </row>
    <row r="52" spans="2:12" s="27" customFormat="1">
      <c r="D52" s="28"/>
      <c r="F52" s="28"/>
      <c r="I52" s="28"/>
      <c r="J52" s="28"/>
      <c r="K52" s="28"/>
      <c r="L52" s="28"/>
    </row>
    <row r="53" spans="2:12" s="27" customFormat="1">
      <c r="D53" s="28"/>
      <c r="F53" s="28"/>
      <c r="I53" s="28"/>
      <c r="J53" s="28"/>
      <c r="K53" s="28"/>
      <c r="L53" s="28"/>
    </row>
    <row r="54" spans="2:12" s="27" customFormat="1">
      <c r="D54" s="28"/>
      <c r="F54" s="28"/>
      <c r="I54" s="28"/>
      <c r="J54" s="28"/>
      <c r="K54" s="28"/>
      <c r="L54" s="28"/>
    </row>
    <row r="55" spans="2:12" s="27" customFormat="1">
      <c r="F55" s="28"/>
      <c r="I55" s="28"/>
      <c r="J55" s="28"/>
      <c r="K55" s="28"/>
      <c r="L55" s="28"/>
    </row>
    <row r="56" spans="2:12" s="27" customFormat="1">
      <c r="I56" s="28"/>
      <c r="J56" s="28"/>
      <c r="K56" s="28"/>
      <c r="L56" s="28"/>
    </row>
    <row r="57" spans="2:12" s="27" customFormat="1">
      <c r="I57" s="28"/>
      <c r="J57" s="28"/>
      <c r="K57" s="28"/>
      <c r="L57" s="28"/>
    </row>
    <row r="58" spans="2:12" s="27" customFormat="1">
      <c r="I58" s="28"/>
      <c r="J58" s="28"/>
      <c r="K58" s="28"/>
      <c r="L58" s="28"/>
    </row>
    <row r="59" spans="2:12" s="27" customFormat="1">
      <c r="I59" s="28"/>
      <c r="J59" s="28"/>
      <c r="K59" s="28"/>
      <c r="L59" s="28"/>
    </row>
    <row r="60" spans="2:12" s="27" customFormat="1"/>
    <row r="61" spans="2:12" s="27" customFormat="1"/>
    <row r="62" spans="2:12" s="27" customFormat="1"/>
    <row r="63" spans="2:12" s="27" customFormat="1"/>
    <row r="64" spans="2:12" s="27" customFormat="1"/>
    <row r="65" s="27" customFormat="1"/>
    <row r="66" s="27" customFormat="1"/>
    <row r="67" s="27" customFormat="1"/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chart</vt:lpstr>
      <vt:lpstr>cashflow</vt:lpstr>
      <vt:lpstr>profit and loss</vt:lpstr>
      <vt:lpstr>balance sheet</vt:lpstr>
    </vt:vector>
  </TitlesOfParts>
  <Company>nearForm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Rodger</dc:creator>
  <cp:lastModifiedBy>Richard Rodger</cp:lastModifiedBy>
  <cp:lastPrinted>2018-02-25T12:29:01Z</cp:lastPrinted>
  <dcterms:created xsi:type="dcterms:W3CDTF">2017-11-20T09:52:11Z</dcterms:created>
  <dcterms:modified xsi:type="dcterms:W3CDTF">2018-09-21T12:21:09Z</dcterms:modified>
</cp:coreProperties>
</file>